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7496" windowHeight="11016" tabRatio="778"/>
  </bookViews>
  <sheets>
    <sheet name="Прогноз 2018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2'!$A$4:$AL$626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2018 '!$6:$8</definedName>
    <definedName name="_xlnm.Print_Area" localSheetId="2">'Прил 3 (расчет ИФО) (2)'!$A$1:$T$322</definedName>
    <definedName name="_xlnm.Print_Area" localSheetId="3">'Прил 4 (показатели предприятий)'!$A$1:$J$152</definedName>
    <definedName name="_xlnm.Print_Area" localSheetId="4">'Прил 5 Прогноз по поселениям'!$A$1:$AR$38</definedName>
    <definedName name="_xlnm.Print_Area" localSheetId="5">'Прил 6 Инвестпроекты'!$A$1:$T$83</definedName>
    <definedName name="_xlnm.Print_Area" localSheetId="1">'Приложение 2'!$A$1:$AL$626</definedName>
    <definedName name="_xlnm.Print_Area" localSheetId="0">'Прогноз 2018 '!$A$1:$I$171</definedName>
  </definedNames>
  <calcPr calcId="125725"/>
</workbook>
</file>

<file path=xl/calcChain.xml><?xml version="1.0" encoding="utf-8"?>
<calcChain xmlns="http://schemas.openxmlformats.org/spreadsheetml/2006/main">
  <c r="T9" i="8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AM8" l="1"/>
  <c r="AM31" l="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AF113" i="2" l="1"/>
  <c r="AE113"/>
  <c r="AD113"/>
  <c r="AC113"/>
  <c r="AB113"/>
  <c r="AA113"/>
  <c r="AL113"/>
  <c r="AK113"/>
  <c r="AJ113"/>
  <c r="AI113"/>
  <c r="AH113"/>
  <c r="AG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AF120"/>
  <c r="AE120"/>
  <c r="AD120"/>
  <c r="AC120"/>
  <c r="AB120"/>
  <c r="AA120"/>
  <c r="AL119"/>
  <c r="AK119"/>
  <c r="AE119" s="1"/>
  <c r="AJ119"/>
  <c r="AD119" s="1"/>
  <c r="AI119"/>
  <c r="AH119"/>
  <c r="AG119"/>
  <c r="AA119" s="1"/>
  <c r="AF119"/>
  <c r="AC119"/>
  <c r="AB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F117"/>
  <c r="AE117"/>
  <c r="AD117"/>
  <c r="AC117"/>
  <c r="AB117"/>
  <c r="AA117"/>
  <c r="AL115"/>
  <c r="AK115"/>
  <c r="AJ115"/>
  <c r="AD115" s="1"/>
  <c r="AI115"/>
  <c r="AH115"/>
  <c r="AG115"/>
  <c r="AF115"/>
  <c r="Z115"/>
  <c r="Y115"/>
  <c r="X115"/>
  <c r="W115"/>
  <c r="AC115" s="1"/>
  <c r="V115"/>
  <c r="AB115" s="1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AA115" l="1"/>
  <c r="AE115"/>
  <c r="I156" i="1"/>
  <c r="H156"/>
  <c r="G156"/>
  <c r="F156"/>
  <c r="E156"/>
  <c r="D156"/>
  <c r="C156"/>
  <c r="I139" l="1"/>
  <c r="H139"/>
  <c r="G139"/>
  <c r="F139"/>
  <c r="E139"/>
  <c r="D139"/>
  <c r="C139"/>
  <c r="I148"/>
  <c r="H148"/>
  <c r="G148"/>
  <c r="F148"/>
  <c r="E148"/>
  <c r="D148"/>
  <c r="C148"/>
  <c r="I124"/>
  <c r="H124"/>
  <c r="G124"/>
  <c r="F124"/>
  <c r="E124"/>
  <c r="D124"/>
  <c r="C124"/>
  <c r="I121"/>
  <c r="H121"/>
  <c r="G121"/>
  <c r="F121"/>
  <c r="E121"/>
  <c r="D121"/>
  <c r="C121"/>
  <c r="AF26" i="2"/>
  <c r="AE26"/>
  <c r="AD26"/>
  <c r="AC26"/>
  <c r="AB26"/>
  <c r="AA26"/>
  <c r="AL28"/>
  <c r="AK28"/>
  <c r="AJ28"/>
  <c r="AI28"/>
  <c r="AH28"/>
  <c r="AG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F29"/>
  <c r="AE29"/>
  <c r="AD29"/>
  <c r="AC29"/>
  <c r="AB29"/>
  <c r="AA29"/>
  <c r="AF614"/>
  <c r="AE614"/>
  <c r="AD614"/>
  <c r="AC614"/>
  <c r="AB614"/>
  <c r="AA614"/>
  <c r="AF613"/>
  <c r="AE613"/>
  <c r="AD613"/>
  <c r="AC613"/>
  <c r="AB613"/>
  <c r="AA613"/>
  <c r="C637"/>
  <c r="C635" s="1"/>
  <c r="T309" i="9"/>
  <c r="S309"/>
  <c r="R309"/>
  <c r="Q309"/>
  <c r="P309"/>
  <c r="T295"/>
  <c r="S295"/>
  <c r="R295"/>
  <c r="Q295"/>
  <c r="P295"/>
  <c r="T304"/>
  <c r="S304"/>
  <c r="R304"/>
  <c r="Q304"/>
  <c r="P304"/>
  <c r="AL639" i="2"/>
  <c r="AF639" s="1"/>
  <c r="AK639"/>
  <c r="AE639" s="1"/>
  <c r="AJ639"/>
  <c r="AI639"/>
  <c r="AC639" s="1"/>
  <c r="AH639"/>
  <c r="AB639" s="1"/>
  <c r="AG639"/>
  <c r="AA639" s="1"/>
  <c r="Z639"/>
  <c r="Y639"/>
  <c r="X639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C639"/>
  <c r="AL638"/>
  <c r="AK638"/>
  <c r="AJ638"/>
  <c r="AD638" s="1"/>
  <c r="AI638"/>
  <c r="AC638" s="1"/>
  <c r="AH638"/>
  <c r="AG638"/>
  <c r="Z638"/>
  <c r="Y638"/>
  <c r="X638"/>
  <c r="W638"/>
  <c r="V638"/>
  <c r="U638"/>
  <c r="T638"/>
  <c r="S638"/>
  <c r="R638"/>
  <c r="R635" s="1"/>
  <c r="Q638"/>
  <c r="Q635" s="1"/>
  <c r="P638"/>
  <c r="O638"/>
  <c r="N638"/>
  <c r="N635" s="1"/>
  <c r="M638"/>
  <c r="M635" s="1"/>
  <c r="L638"/>
  <c r="K638"/>
  <c r="J638"/>
  <c r="J635" s="1"/>
  <c r="I638"/>
  <c r="I635" s="1"/>
  <c r="H638"/>
  <c r="G638"/>
  <c r="F638"/>
  <c r="F635" s="1"/>
  <c r="E638"/>
  <c r="E635" s="1"/>
  <c r="D638"/>
  <c r="C638"/>
  <c r="AL637"/>
  <c r="AF637" s="1"/>
  <c r="AK637"/>
  <c r="AE637" s="1"/>
  <c r="AJ637"/>
  <c r="AI637"/>
  <c r="AH637"/>
  <c r="AB637" s="1"/>
  <c r="AG637"/>
  <c r="AA637" s="1"/>
  <c r="Z637"/>
  <c r="Y637"/>
  <c r="X637"/>
  <c r="W637"/>
  <c r="W635" s="1"/>
  <c r="V637"/>
  <c r="U637"/>
  <c r="T637"/>
  <c r="T635" s="1"/>
  <c r="S637"/>
  <c r="S635" s="1"/>
  <c r="R637"/>
  <c r="Q637"/>
  <c r="P637"/>
  <c r="P635" s="1"/>
  <c r="O637"/>
  <c r="O635" s="1"/>
  <c r="N637"/>
  <c r="M637"/>
  <c r="L637"/>
  <c r="L635" s="1"/>
  <c r="K637"/>
  <c r="K635" s="1"/>
  <c r="J637"/>
  <c r="I637"/>
  <c r="H637"/>
  <c r="H635" s="1"/>
  <c r="G637"/>
  <c r="G635" s="1"/>
  <c r="F637"/>
  <c r="E637"/>
  <c r="D637"/>
  <c r="D635" s="1"/>
  <c r="AD639"/>
  <c r="AD637"/>
  <c r="AG635" l="1"/>
  <c r="V635"/>
  <c r="Z635"/>
  <c r="AJ635"/>
  <c r="AD635" s="1"/>
  <c r="AB638"/>
  <c r="AF638"/>
  <c r="X635"/>
  <c r="AH635"/>
  <c r="AB635" s="1"/>
  <c r="AL635"/>
  <c r="U635"/>
  <c r="Y635"/>
  <c r="AI635"/>
  <c r="AC635" s="1"/>
  <c r="AA638"/>
  <c r="AE638"/>
  <c r="AK635"/>
  <c r="AC637"/>
  <c r="AA635"/>
  <c r="AF635"/>
  <c r="AF615"/>
  <c r="AE615"/>
  <c r="AD615"/>
  <c r="AC615"/>
  <c r="AB615"/>
  <c r="AA615"/>
  <c r="AL619"/>
  <c r="AK619"/>
  <c r="AJ619"/>
  <c r="AI619"/>
  <c r="AH619"/>
  <c r="AG619"/>
  <c r="Z619"/>
  <c r="Y619"/>
  <c r="X619"/>
  <c r="W619"/>
  <c r="V619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D619"/>
  <c r="C619"/>
  <c r="AF620"/>
  <c r="AE620"/>
  <c r="AD620"/>
  <c r="AC620"/>
  <c r="AB620"/>
  <c r="AA620"/>
  <c r="AF617"/>
  <c r="AE617"/>
  <c r="AD617"/>
  <c r="AC617"/>
  <c r="AB617"/>
  <c r="AA617"/>
  <c r="AL611"/>
  <c r="AK611"/>
  <c r="AJ611"/>
  <c r="AI611"/>
  <c r="AH611"/>
  <c r="AG611"/>
  <c r="Z611"/>
  <c r="Y611"/>
  <c r="X611"/>
  <c r="W611"/>
  <c r="V611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D611"/>
  <c r="C611"/>
  <c r="AF612"/>
  <c r="AE612"/>
  <c r="AD612"/>
  <c r="AC612"/>
  <c r="AB612"/>
  <c r="AA612"/>
  <c r="AL549"/>
  <c r="AK549"/>
  <c r="AJ549"/>
  <c r="AI549"/>
  <c r="AH549"/>
  <c r="AG549"/>
  <c r="Z549"/>
  <c r="Y549"/>
  <c r="X549"/>
  <c r="W549"/>
  <c r="V549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D549"/>
  <c r="C549"/>
  <c r="AL546"/>
  <c r="AK546"/>
  <c r="AJ546"/>
  <c r="AI546"/>
  <c r="AH546"/>
  <c r="AG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D546"/>
  <c r="C546"/>
  <c r="AF555"/>
  <c r="AE555"/>
  <c r="AD555"/>
  <c r="AC555"/>
  <c r="AB555"/>
  <c r="AA555"/>
  <c r="AF554"/>
  <c r="AE554"/>
  <c r="AD554"/>
  <c r="AC554"/>
  <c r="AB554"/>
  <c r="AA554"/>
  <c r="AF553"/>
  <c r="AE553"/>
  <c r="AD553"/>
  <c r="AC553"/>
  <c r="AB553"/>
  <c r="AA553"/>
  <c r="AF552"/>
  <c r="AE552"/>
  <c r="AD552"/>
  <c r="AC552"/>
  <c r="AB552"/>
  <c r="AA552"/>
  <c r="AF551"/>
  <c r="AE551"/>
  <c r="AD551"/>
  <c r="AC551"/>
  <c r="AB551"/>
  <c r="AA551"/>
  <c r="AF550"/>
  <c r="AE550"/>
  <c r="AD550"/>
  <c r="AC550"/>
  <c r="AB550"/>
  <c r="AA550"/>
  <c r="AA548"/>
  <c r="AB548"/>
  <c r="AC548"/>
  <c r="AD548"/>
  <c r="AE548"/>
  <c r="AF548"/>
  <c r="AF547"/>
  <c r="AE547"/>
  <c r="AD547"/>
  <c r="AC547"/>
  <c r="AB547"/>
  <c r="AA547"/>
  <c r="AL543"/>
  <c r="AK543"/>
  <c r="AJ543"/>
  <c r="AI543"/>
  <c r="AH543"/>
  <c r="AG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C543"/>
  <c r="AF545"/>
  <c r="AE545"/>
  <c r="AD545"/>
  <c r="AC545"/>
  <c r="AB545"/>
  <c r="AA545"/>
  <c r="AF544"/>
  <c r="AE544"/>
  <c r="AD544"/>
  <c r="AC544"/>
  <c r="AB544"/>
  <c r="AA544"/>
  <c r="AL526"/>
  <c r="AL524" s="1"/>
  <c r="AK526"/>
  <c r="AK524" s="1"/>
  <c r="AJ526"/>
  <c r="AJ524" s="1"/>
  <c r="AI526"/>
  <c r="AH526"/>
  <c r="AH524" s="1"/>
  <c r="AG526"/>
  <c r="AG524" s="1"/>
  <c r="Z526"/>
  <c r="Z524" s="1"/>
  <c r="Y526"/>
  <c r="X526"/>
  <c r="X524" s="1"/>
  <c r="W526"/>
  <c r="V526"/>
  <c r="V524" s="1"/>
  <c r="U526"/>
  <c r="U524" s="1"/>
  <c r="T526"/>
  <c r="T524" s="1"/>
  <c r="S526"/>
  <c r="S524" s="1"/>
  <c r="R526"/>
  <c r="R524" s="1"/>
  <c r="Q526"/>
  <c r="P526"/>
  <c r="P524" s="1"/>
  <c r="O526"/>
  <c r="O524" s="1"/>
  <c r="N526"/>
  <c r="N524" s="1"/>
  <c r="M526"/>
  <c r="L526"/>
  <c r="L524" s="1"/>
  <c r="K526"/>
  <c r="K524" s="1"/>
  <c r="J526"/>
  <c r="J524" s="1"/>
  <c r="I526"/>
  <c r="H526"/>
  <c r="H524" s="1"/>
  <c r="G526"/>
  <c r="G524" s="1"/>
  <c r="F526"/>
  <c r="E526"/>
  <c r="E524" s="1"/>
  <c r="D526"/>
  <c r="D524" s="1"/>
  <c r="C526"/>
  <c r="C524" s="1"/>
  <c r="AF528"/>
  <c r="AE528"/>
  <c r="AD528"/>
  <c r="AC528"/>
  <c r="AB528"/>
  <c r="AA528"/>
  <c r="AF527"/>
  <c r="AE527"/>
  <c r="AD527"/>
  <c r="AC527"/>
  <c r="AB527"/>
  <c r="AA527"/>
  <c r="AF531"/>
  <c r="AE531"/>
  <c r="AB531"/>
  <c r="AA531"/>
  <c r="AF529"/>
  <c r="AE529"/>
  <c r="AD529"/>
  <c r="AC529"/>
  <c r="AB529"/>
  <c r="AA529"/>
  <c r="AL497"/>
  <c r="AK497"/>
  <c r="AJ497"/>
  <c r="AI497"/>
  <c r="AH497"/>
  <c r="AG497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D497"/>
  <c r="C497"/>
  <c r="AF498"/>
  <c r="AE498"/>
  <c r="AD498"/>
  <c r="AC498"/>
  <c r="AB498"/>
  <c r="AA498"/>
  <c r="AF495"/>
  <c r="AE495"/>
  <c r="AD495"/>
  <c r="AC495"/>
  <c r="AB495"/>
  <c r="AA495"/>
  <c r="AL492"/>
  <c r="AK492"/>
  <c r="AJ492"/>
  <c r="AI492"/>
  <c r="AH492"/>
  <c r="AG492"/>
  <c r="Z492"/>
  <c r="Y492"/>
  <c r="X492"/>
  <c r="W492"/>
  <c r="V492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D492"/>
  <c r="C492"/>
  <c r="AF494"/>
  <c r="AE494"/>
  <c r="AD494"/>
  <c r="AC494"/>
  <c r="AB494"/>
  <c r="AA494"/>
  <c r="AF493"/>
  <c r="AE493"/>
  <c r="AD493"/>
  <c r="AC493"/>
  <c r="AB493"/>
  <c r="AA493"/>
  <c r="AL479"/>
  <c r="AK479"/>
  <c r="AJ479"/>
  <c r="AI479"/>
  <c r="AH479"/>
  <c r="AH473" s="1"/>
  <c r="AG479"/>
  <c r="AG473" s="1"/>
  <c r="Z479"/>
  <c r="Z473" s="1"/>
  <c r="Y479"/>
  <c r="Y473" s="1"/>
  <c r="X479"/>
  <c r="X473" s="1"/>
  <c r="W479"/>
  <c r="W473" s="1"/>
  <c r="V479"/>
  <c r="U479"/>
  <c r="T479"/>
  <c r="T473" s="1"/>
  <c r="S479"/>
  <c r="S473" s="1"/>
  <c r="R479"/>
  <c r="R473" s="1"/>
  <c r="Q479"/>
  <c r="Q473" s="1"/>
  <c r="P479"/>
  <c r="P473" s="1"/>
  <c r="O479"/>
  <c r="O473" s="1"/>
  <c r="N479"/>
  <c r="N473" s="1"/>
  <c r="M479"/>
  <c r="M473" s="1"/>
  <c r="L479"/>
  <c r="L473" s="1"/>
  <c r="K479"/>
  <c r="K473" s="1"/>
  <c r="J479"/>
  <c r="J473" s="1"/>
  <c r="I479"/>
  <c r="I473" s="1"/>
  <c r="H479"/>
  <c r="H473" s="1"/>
  <c r="G479"/>
  <c r="G473" s="1"/>
  <c r="F479"/>
  <c r="F473" s="1"/>
  <c r="E479"/>
  <c r="E473" s="1"/>
  <c r="D479"/>
  <c r="D473" s="1"/>
  <c r="C479"/>
  <c r="C473" s="1"/>
  <c r="AF477"/>
  <c r="AE477"/>
  <c r="AD477"/>
  <c r="AC477"/>
  <c r="AB477"/>
  <c r="AA477"/>
  <c r="AF475"/>
  <c r="AE475"/>
  <c r="AD475"/>
  <c r="AC475"/>
  <c r="AB475"/>
  <c r="AA475"/>
  <c r="AF480"/>
  <c r="AE480"/>
  <c r="AD480"/>
  <c r="AC480"/>
  <c r="AB480"/>
  <c r="AA480"/>
  <c r="AL156"/>
  <c r="AK156"/>
  <c r="AJ156"/>
  <c r="AI156"/>
  <c r="AH156"/>
  <c r="AH150" s="1"/>
  <c r="AG156"/>
  <c r="AG150" s="1"/>
  <c r="Z156"/>
  <c r="Z150" s="1"/>
  <c r="Y156"/>
  <c r="Y150" s="1"/>
  <c r="X156"/>
  <c r="X150" s="1"/>
  <c r="W156"/>
  <c r="W150" s="1"/>
  <c r="V156"/>
  <c r="U156"/>
  <c r="T156"/>
  <c r="T150" s="1"/>
  <c r="S156"/>
  <c r="R156"/>
  <c r="R150" s="1"/>
  <c r="Q156"/>
  <c r="Q150" s="1"/>
  <c r="P156"/>
  <c r="P150" s="1"/>
  <c r="O156"/>
  <c r="O150" s="1"/>
  <c r="N156"/>
  <c r="N150" s="1"/>
  <c r="M156"/>
  <c r="M150" s="1"/>
  <c r="L156"/>
  <c r="L150" s="1"/>
  <c r="K156"/>
  <c r="J156"/>
  <c r="J150" s="1"/>
  <c r="I156"/>
  <c r="I150" s="1"/>
  <c r="H156"/>
  <c r="H150" s="1"/>
  <c r="G156"/>
  <c r="G150" s="1"/>
  <c r="F156"/>
  <c r="F150" s="1"/>
  <c r="E156"/>
  <c r="E150" s="1"/>
  <c r="D156"/>
  <c r="D150" s="1"/>
  <c r="C156"/>
  <c r="C150" s="1"/>
  <c r="AF154"/>
  <c r="AE154"/>
  <c r="AD154"/>
  <c r="AC154"/>
  <c r="AB154"/>
  <c r="AA154"/>
  <c r="AF152"/>
  <c r="AE152"/>
  <c r="AD152"/>
  <c r="AC152"/>
  <c r="AB152"/>
  <c r="AA152"/>
  <c r="AF157"/>
  <c r="AE157"/>
  <c r="AD157"/>
  <c r="AC157"/>
  <c r="AB157"/>
  <c r="AA157"/>
  <c r="AL102"/>
  <c r="AL96" s="1"/>
  <c r="AK102"/>
  <c r="AK96" s="1"/>
  <c r="AJ102"/>
  <c r="AI102"/>
  <c r="AH102"/>
  <c r="AH96" s="1"/>
  <c r="AG102"/>
  <c r="AG96" s="1"/>
  <c r="Z102"/>
  <c r="Z96" s="1"/>
  <c r="Y102"/>
  <c r="X102"/>
  <c r="X96" s="1"/>
  <c r="W102"/>
  <c r="W96" s="1"/>
  <c r="V102"/>
  <c r="V96" s="1"/>
  <c r="U102"/>
  <c r="U96" s="1"/>
  <c r="T102"/>
  <c r="T96" s="1"/>
  <c r="S102"/>
  <c r="S96" s="1"/>
  <c r="R102"/>
  <c r="R96" s="1"/>
  <c r="Q102"/>
  <c r="Q96" s="1"/>
  <c r="P102"/>
  <c r="P96" s="1"/>
  <c r="O102"/>
  <c r="O96" s="1"/>
  <c r="N102"/>
  <c r="N96" s="1"/>
  <c r="M102"/>
  <c r="M96" s="1"/>
  <c r="L102"/>
  <c r="L96" s="1"/>
  <c r="K102"/>
  <c r="K96" s="1"/>
  <c r="J102"/>
  <c r="J96" s="1"/>
  <c r="I102"/>
  <c r="I96" s="1"/>
  <c r="H102"/>
  <c r="H96" s="1"/>
  <c r="G102"/>
  <c r="G96" s="1"/>
  <c r="F102"/>
  <c r="F96" s="1"/>
  <c r="E102"/>
  <c r="E96" s="1"/>
  <c r="D102"/>
  <c r="D96" s="1"/>
  <c r="C102"/>
  <c r="C96" s="1"/>
  <c r="AF100"/>
  <c r="AE100"/>
  <c r="AD100"/>
  <c r="AC100"/>
  <c r="AB100"/>
  <c r="AA100"/>
  <c r="AF98"/>
  <c r="AE98"/>
  <c r="AD98"/>
  <c r="AC98"/>
  <c r="AB98"/>
  <c r="AA98"/>
  <c r="AF103"/>
  <c r="AE103"/>
  <c r="AD103"/>
  <c r="AC103"/>
  <c r="AB103"/>
  <c r="AA103"/>
  <c r="AF66"/>
  <c r="AE66"/>
  <c r="AD66"/>
  <c r="AC66"/>
  <c r="AB66"/>
  <c r="AA66"/>
  <c r="AL64"/>
  <c r="AK64"/>
  <c r="AJ64"/>
  <c r="AI64"/>
  <c r="AH64"/>
  <c r="AG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F65"/>
  <c r="AE65"/>
  <c r="AD65"/>
  <c r="AC65"/>
  <c r="AB65"/>
  <c r="AA65"/>
  <c r="AA43"/>
  <c r="AB43"/>
  <c r="AC43"/>
  <c r="AD43"/>
  <c r="AE43"/>
  <c r="AF43"/>
  <c r="AL32"/>
  <c r="AK32"/>
  <c r="AJ32"/>
  <c r="AI32"/>
  <c r="AH32"/>
  <c r="AG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F34"/>
  <c r="AE34"/>
  <c r="AD34"/>
  <c r="AC34"/>
  <c r="AB34"/>
  <c r="AA34"/>
  <c r="AF33"/>
  <c r="AE33"/>
  <c r="AD33"/>
  <c r="AC33"/>
  <c r="AB33"/>
  <c r="AA33"/>
  <c r="AF28"/>
  <c r="AE28"/>
  <c r="AD28"/>
  <c r="AC28"/>
  <c r="AB28"/>
  <c r="AA28"/>
  <c r="AL17"/>
  <c r="AK17"/>
  <c r="AJ17"/>
  <c r="AI17"/>
  <c r="AH17"/>
  <c r="AG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L11"/>
  <c r="AK11"/>
  <c r="AJ11"/>
  <c r="AI11"/>
  <c r="AH11"/>
  <c r="AG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L14"/>
  <c r="AK14"/>
  <c r="AJ14"/>
  <c r="AI14"/>
  <c r="AH14"/>
  <c r="AG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F16"/>
  <c r="AE16"/>
  <c r="AD16"/>
  <c r="AC16"/>
  <c r="AB16"/>
  <c r="AA16"/>
  <c r="AF15"/>
  <c r="AE15"/>
  <c r="AD15"/>
  <c r="AC15"/>
  <c r="AB15"/>
  <c r="AA15"/>
  <c r="AF12"/>
  <c r="AE12"/>
  <c r="AD12"/>
  <c r="AC12"/>
  <c r="AB12"/>
  <c r="AA12"/>
  <c r="AF24"/>
  <c r="AE24"/>
  <c r="AD24"/>
  <c r="AC24"/>
  <c r="AB24"/>
  <c r="AA24"/>
  <c r="AF23"/>
  <c r="AE23"/>
  <c r="AD23"/>
  <c r="AC23"/>
  <c r="AB23"/>
  <c r="AA23"/>
  <c r="AF22"/>
  <c r="AE22"/>
  <c r="AD22"/>
  <c r="AC22"/>
  <c r="AB22"/>
  <c r="AA22"/>
  <c r="AF21"/>
  <c r="AE21"/>
  <c r="AD21"/>
  <c r="AC21"/>
  <c r="AB21"/>
  <c r="AA21"/>
  <c r="AF20"/>
  <c r="AE20"/>
  <c r="AD20"/>
  <c r="AC20"/>
  <c r="AB20"/>
  <c r="AA20"/>
  <c r="AF19"/>
  <c r="AE19"/>
  <c r="AD19"/>
  <c r="AC19"/>
  <c r="AB19"/>
  <c r="AA19"/>
  <c r="AF18"/>
  <c r="AE18"/>
  <c r="AD18"/>
  <c r="AC18"/>
  <c r="AB18"/>
  <c r="AA18"/>
  <c r="AE635" l="1"/>
  <c r="AI630"/>
  <c r="W627"/>
  <c r="AG627"/>
  <c r="AK627"/>
  <c r="Y631"/>
  <c r="AI631"/>
  <c r="W631"/>
  <c r="AG631"/>
  <c r="AK631"/>
  <c r="L630"/>
  <c r="X630"/>
  <c r="AH630"/>
  <c r="AL630"/>
  <c r="V627"/>
  <c r="Z627"/>
  <c r="AJ627"/>
  <c r="X631"/>
  <c r="AH631"/>
  <c r="AL631"/>
  <c r="R630"/>
  <c r="V62"/>
  <c r="V630"/>
  <c r="Z630"/>
  <c r="AJ630"/>
  <c r="V631"/>
  <c r="Z631"/>
  <c r="AJ631"/>
  <c r="X627"/>
  <c r="AH627"/>
  <c r="AL627"/>
  <c r="W630"/>
  <c r="AG630"/>
  <c r="AK630"/>
  <c r="Y627"/>
  <c r="AI627"/>
  <c r="Y630"/>
  <c r="F490"/>
  <c r="J490"/>
  <c r="N490"/>
  <c r="R490"/>
  <c r="V490"/>
  <c r="Z490"/>
  <c r="AJ490"/>
  <c r="D490"/>
  <c r="H490"/>
  <c r="P490"/>
  <c r="T490"/>
  <c r="X490"/>
  <c r="AL490"/>
  <c r="J631"/>
  <c r="H609"/>
  <c r="L609"/>
  <c r="P609"/>
  <c r="AD611"/>
  <c r="AB611"/>
  <c r="F630"/>
  <c r="J630"/>
  <c r="N630"/>
  <c r="D62"/>
  <c r="H62"/>
  <c r="L62"/>
  <c r="P62"/>
  <c r="T62"/>
  <c r="X62"/>
  <c r="AH62"/>
  <c r="AL62"/>
  <c r="AJ62"/>
  <c r="Q609"/>
  <c r="D627"/>
  <c r="H627"/>
  <c r="L627"/>
  <c r="P627"/>
  <c r="T627"/>
  <c r="F631"/>
  <c r="N631"/>
  <c r="R631"/>
  <c r="D630"/>
  <c r="H630"/>
  <c r="T630"/>
  <c r="P630"/>
  <c r="H631"/>
  <c r="N62"/>
  <c r="Z62"/>
  <c r="L490"/>
  <c r="AH490"/>
  <c r="D631"/>
  <c r="T631"/>
  <c r="X609"/>
  <c r="AB619"/>
  <c r="AF619"/>
  <c r="E630"/>
  <c r="I630"/>
  <c r="M630"/>
  <c r="Q630"/>
  <c r="U630"/>
  <c r="S627"/>
  <c r="E631"/>
  <c r="I631"/>
  <c r="M631"/>
  <c r="Q631"/>
  <c r="U631"/>
  <c r="AE631"/>
  <c r="C26"/>
  <c r="G26"/>
  <c r="K26"/>
  <c r="O26"/>
  <c r="S26"/>
  <c r="W26"/>
  <c r="AG26"/>
  <c r="AK26"/>
  <c r="C62"/>
  <c r="G62"/>
  <c r="K62"/>
  <c r="O62"/>
  <c r="S62"/>
  <c r="W62"/>
  <c r="AG62"/>
  <c r="AK62"/>
  <c r="I62"/>
  <c r="M62"/>
  <c r="Q62"/>
  <c r="AA68"/>
  <c r="AE68"/>
  <c r="AC68"/>
  <c r="AE102"/>
  <c r="AC102"/>
  <c r="E627"/>
  <c r="I627"/>
  <c r="M627"/>
  <c r="Q490"/>
  <c r="U627"/>
  <c r="AA627" s="1"/>
  <c r="C490"/>
  <c r="G490"/>
  <c r="K490"/>
  <c r="O490"/>
  <c r="S490"/>
  <c r="W490"/>
  <c r="AG490"/>
  <c r="AK490"/>
  <c r="C609"/>
  <c r="G609"/>
  <c r="K609"/>
  <c r="O609"/>
  <c r="S609"/>
  <c r="W609"/>
  <c r="AA611"/>
  <c r="C627"/>
  <c r="C9"/>
  <c r="G627"/>
  <c r="K627"/>
  <c r="O627"/>
  <c r="G630"/>
  <c r="O631"/>
  <c r="M490"/>
  <c r="AI490"/>
  <c r="D609"/>
  <c r="T609"/>
  <c r="AF611"/>
  <c r="AL609"/>
  <c r="C630"/>
  <c r="S630"/>
  <c r="K631"/>
  <c r="P631"/>
  <c r="AI62"/>
  <c r="I490"/>
  <c r="Y490"/>
  <c r="Q627"/>
  <c r="AC611"/>
  <c r="AD619"/>
  <c r="O630"/>
  <c r="G631"/>
  <c r="L631"/>
  <c r="Y62"/>
  <c r="E490"/>
  <c r="U490"/>
  <c r="F627"/>
  <c r="J627"/>
  <c r="N627"/>
  <c r="R627"/>
  <c r="F62"/>
  <c r="J62"/>
  <c r="R62"/>
  <c r="D541"/>
  <c r="H541"/>
  <c r="L541"/>
  <c r="P541"/>
  <c r="T541"/>
  <c r="X541"/>
  <c r="AH541"/>
  <c r="AL541"/>
  <c r="AD549"/>
  <c r="AB549"/>
  <c r="AF549"/>
  <c r="F609"/>
  <c r="J609"/>
  <c r="N609"/>
  <c r="R609"/>
  <c r="V609"/>
  <c r="Z609"/>
  <c r="AJ609"/>
  <c r="K630"/>
  <c r="C631"/>
  <c r="S631"/>
  <c r="U62"/>
  <c r="E62"/>
  <c r="AE156"/>
  <c r="AC492"/>
  <c r="AA492"/>
  <c r="AE492"/>
  <c r="C541"/>
  <c r="G541"/>
  <c r="K541"/>
  <c r="O541"/>
  <c r="S541"/>
  <c r="W541"/>
  <c r="AG541"/>
  <c r="AK541"/>
  <c r="E541"/>
  <c r="I541"/>
  <c r="Q541"/>
  <c r="U541"/>
  <c r="Y541"/>
  <c r="AC549"/>
  <c r="AA549"/>
  <c r="AE549"/>
  <c r="E609"/>
  <c r="M609"/>
  <c r="U609"/>
  <c r="AC619"/>
  <c r="I524"/>
  <c r="M524"/>
  <c r="Q524"/>
  <c r="Y524"/>
  <c r="AE524" s="1"/>
  <c r="AI524"/>
  <c r="F524"/>
  <c r="AA619"/>
  <c r="AK473"/>
  <c r="AE473" s="1"/>
  <c r="AE479"/>
  <c r="AE619"/>
  <c r="AK609"/>
  <c r="AE611"/>
  <c r="K150"/>
  <c r="S150"/>
  <c r="M541"/>
  <c r="AG609"/>
  <c r="AL150"/>
  <c r="AF150" s="1"/>
  <c r="AF156"/>
  <c r="F541"/>
  <c r="J541"/>
  <c r="N541"/>
  <c r="R541"/>
  <c r="I609"/>
  <c r="Y609"/>
  <c r="AI609"/>
  <c r="AH609"/>
  <c r="AC497"/>
  <c r="AA497"/>
  <c r="AE497"/>
  <c r="AC526"/>
  <c r="AA524"/>
  <c r="AA543"/>
  <c r="AE543"/>
  <c r="AC543"/>
  <c r="AI541"/>
  <c r="AF479"/>
  <c r="AD492"/>
  <c r="AD497"/>
  <c r="AB497"/>
  <c r="AF497"/>
  <c r="AF524"/>
  <c r="AB543"/>
  <c r="AF543"/>
  <c r="AD543"/>
  <c r="V541"/>
  <c r="Z541"/>
  <c r="AJ541"/>
  <c r="AL473"/>
  <c r="AF473" s="1"/>
  <c r="AK150"/>
  <c r="AE150" s="1"/>
  <c r="D26"/>
  <c r="H26"/>
  <c r="L26"/>
  <c r="P26"/>
  <c r="T26"/>
  <c r="X26"/>
  <c r="AH26"/>
  <c r="AL26"/>
  <c r="AB68"/>
  <c r="AF68"/>
  <c r="AD68"/>
  <c r="AB492"/>
  <c r="AF492"/>
  <c r="AA546"/>
  <c r="AE546"/>
  <c r="AC546"/>
  <c r="AB546"/>
  <c r="AF546"/>
  <c r="AD546"/>
  <c r="V150"/>
  <c r="AB156"/>
  <c r="AD156"/>
  <c r="AJ150"/>
  <c r="AD150" s="1"/>
  <c r="AB150"/>
  <c r="V473"/>
  <c r="AB473" s="1"/>
  <c r="AB479"/>
  <c r="AD479"/>
  <c r="AJ473"/>
  <c r="AD473" s="1"/>
  <c r="U150"/>
  <c r="AA156"/>
  <c r="AC156"/>
  <c r="AI150"/>
  <c r="AC150" s="1"/>
  <c r="AA150"/>
  <c r="U473"/>
  <c r="AA479"/>
  <c r="AC479"/>
  <c r="AI473"/>
  <c r="AC473" s="1"/>
  <c r="AA473"/>
  <c r="AD524"/>
  <c r="W524"/>
  <c r="AB524"/>
  <c r="AD526"/>
  <c r="AC531"/>
  <c r="AD531"/>
  <c r="AA526"/>
  <c r="AE526"/>
  <c r="AB526"/>
  <c r="AF526"/>
  <c r="AA96"/>
  <c r="AA102"/>
  <c r="AD102"/>
  <c r="AJ96"/>
  <c r="AD96" s="1"/>
  <c r="AB102"/>
  <c r="Y96"/>
  <c r="AE96" s="1"/>
  <c r="AI96"/>
  <c r="AC96" s="1"/>
  <c r="AB96"/>
  <c r="AF96"/>
  <c r="AF102"/>
  <c r="G9"/>
  <c r="K9"/>
  <c r="O9"/>
  <c r="S9"/>
  <c r="AC14"/>
  <c r="AA14"/>
  <c r="AE14"/>
  <c r="E9"/>
  <c r="I9"/>
  <c r="M9"/>
  <c r="Q9"/>
  <c r="U9"/>
  <c r="Y9"/>
  <c r="AI9"/>
  <c r="AC17"/>
  <c r="AA17"/>
  <c r="AE17"/>
  <c r="E26"/>
  <c r="I26"/>
  <c r="M26"/>
  <c r="Q26"/>
  <c r="U26"/>
  <c r="Y26"/>
  <c r="AI26"/>
  <c r="AA64"/>
  <c r="AE64"/>
  <c r="AC64"/>
  <c r="D9"/>
  <c r="H9"/>
  <c r="L9"/>
  <c r="P9"/>
  <c r="T9"/>
  <c r="AD14"/>
  <c r="AB14"/>
  <c r="AF14"/>
  <c r="F9"/>
  <c r="J9"/>
  <c r="N9"/>
  <c r="R9"/>
  <c r="V9"/>
  <c r="Z9"/>
  <c r="AJ9"/>
  <c r="AD17"/>
  <c r="AB17"/>
  <c r="AF17"/>
  <c r="F26"/>
  <c r="J26"/>
  <c r="N26"/>
  <c r="R26"/>
  <c r="V26"/>
  <c r="Z26"/>
  <c r="AJ26"/>
  <c r="AB64"/>
  <c r="AF64"/>
  <c r="AD64"/>
  <c r="AA32"/>
  <c r="AE32"/>
  <c r="AC32"/>
  <c r="AB32"/>
  <c r="AF32"/>
  <c r="AD32"/>
  <c r="W9"/>
  <c r="AG9"/>
  <c r="AK9"/>
  <c r="X9"/>
  <c r="AH9"/>
  <c r="AL9"/>
  <c r="AA30"/>
  <c r="AE30"/>
  <c r="AC30"/>
  <c r="AD11"/>
  <c r="AB11"/>
  <c r="AF11"/>
  <c r="AB30"/>
  <c r="AF30"/>
  <c r="AD30"/>
  <c r="AC11"/>
  <c r="AA11"/>
  <c r="AE11"/>
  <c r="T318" i="9"/>
  <c r="S318"/>
  <c r="R318"/>
  <c r="T305"/>
  <c r="S305"/>
  <c r="R305"/>
  <c r="Q305"/>
  <c r="P305"/>
  <c r="T38"/>
  <c r="S38"/>
  <c r="R38"/>
  <c r="Q38"/>
  <c r="P38"/>
  <c r="G83" i="12"/>
  <c r="T52"/>
  <c r="S52"/>
  <c r="M52"/>
  <c r="H52"/>
  <c r="G52"/>
  <c r="T47"/>
  <c r="S47"/>
  <c r="M47"/>
  <c r="H47"/>
  <c r="G47"/>
  <c r="T42"/>
  <c r="S42"/>
  <c r="M42"/>
  <c r="H42"/>
  <c r="G42"/>
  <c r="T37"/>
  <c r="S37"/>
  <c r="L37"/>
  <c r="H37"/>
  <c r="G37"/>
  <c r="T32"/>
  <c r="S32"/>
  <c r="K32"/>
  <c r="H32"/>
  <c r="G32"/>
  <c r="T27"/>
  <c r="S27"/>
  <c r="J27"/>
  <c r="H27"/>
  <c r="G27"/>
  <c r="T22"/>
  <c r="S22"/>
  <c r="J22"/>
  <c r="H22"/>
  <c r="G22"/>
  <c r="T17"/>
  <c r="S17"/>
  <c r="J17"/>
  <c r="H17"/>
  <c r="G17"/>
  <c r="I12"/>
  <c r="G12"/>
  <c r="G7"/>
  <c r="I7"/>
  <c r="W628" i="2" l="1"/>
  <c r="AB627"/>
  <c r="AI628"/>
  <c r="Y628"/>
  <c r="AD627"/>
  <c r="AC627"/>
  <c r="Z628"/>
  <c r="Z641" s="1"/>
  <c r="X628"/>
  <c r="X641" s="1"/>
  <c r="AC631"/>
  <c r="AE627"/>
  <c r="AF631"/>
  <c r="AK628"/>
  <c r="AG628"/>
  <c r="AL628"/>
  <c r="AB609"/>
  <c r="L628"/>
  <c r="AD631"/>
  <c r="AH628"/>
  <c r="R628"/>
  <c r="R641" s="1"/>
  <c r="V628"/>
  <c r="F628"/>
  <c r="F641" s="1"/>
  <c r="N628"/>
  <c r="AA609"/>
  <c r="M628"/>
  <c r="D628"/>
  <c r="D641" s="1"/>
  <c r="AF541"/>
  <c r="O628"/>
  <c r="O641" s="1"/>
  <c r="I628"/>
  <c r="I641" s="1"/>
  <c r="AJ628"/>
  <c r="P628"/>
  <c r="P641" s="1"/>
  <c r="S628"/>
  <c r="S641" s="1"/>
  <c r="U628"/>
  <c r="E628"/>
  <c r="E641" s="1"/>
  <c r="J628"/>
  <c r="AF609"/>
  <c r="AD609"/>
  <c r="C628"/>
  <c r="C641" s="1"/>
  <c r="G628"/>
  <c r="K628"/>
  <c r="K641" s="1"/>
  <c r="T628"/>
  <c r="T641" s="1"/>
  <c r="Q628"/>
  <c r="Q641" s="1"/>
  <c r="H628"/>
  <c r="H641" s="1"/>
  <c r="AF9"/>
  <c r="AD541"/>
  <c r="AC541"/>
  <c r="AC609"/>
  <c r="AA541"/>
  <c r="G641"/>
  <c r="AB631"/>
  <c r="AB541"/>
  <c r="AE541"/>
  <c r="L641"/>
  <c r="W641"/>
  <c r="AE630"/>
  <c r="AB9"/>
  <c r="AA631"/>
  <c r="AF627"/>
  <c r="AD630"/>
  <c r="AA630"/>
  <c r="AE609"/>
  <c r="AF630"/>
  <c r="AC524"/>
  <c r="AB630"/>
  <c r="AC630"/>
  <c r="AA9"/>
  <c r="AE9"/>
  <c r="AC9"/>
  <c r="AD9"/>
  <c r="I97" i="1"/>
  <c r="H97"/>
  <c r="G97"/>
  <c r="F97"/>
  <c r="E97"/>
  <c r="D97"/>
  <c r="C97"/>
  <c r="AL641" i="2" l="1"/>
  <c r="AF641" s="1"/>
  <c r="AC628"/>
  <c r="AI641"/>
  <c r="AC641" s="1"/>
  <c r="AK641"/>
  <c r="AA628"/>
  <c r="AG641"/>
  <c r="AH641"/>
  <c r="AD628"/>
  <c r="AJ641"/>
  <c r="AD641" s="1"/>
  <c r="Y641"/>
  <c r="AE628"/>
  <c r="N641"/>
  <c r="V641"/>
  <c r="J641"/>
  <c r="M641"/>
  <c r="U641"/>
  <c r="AB628"/>
  <c r="AF628"/>
  <c r="I107" i="1"/>
  <c r="I105" s="1"/>
  <c r="H107"/>
  <c r="H105" s="1"/>
  <c r="G107"/>
  <c r="G105" s="1"/>
  <c r="F105"/>
  <c r="E107"/>
  <c r="E105" s="1"/>
  <c r="D107"/>
  <c r="D105" s="1"/>
  <c r="C107"/>
  <c r="C105" s="1"/>
  <c r="AA641" i="2" l="1"/>
  <c r="AB641"/>
  <c r="AE641"/>
  <c r="I49" i="1"/>
  <c r="H49"/>
  <c r="G49"/>
  <c r="F49"/>
  <c r="E49"/>
  <c r="D49"/>
  <c r="C49"/>
  <c r="I81" l="1"/>
  <c r="I79" s="1"/>
  <c r="H81"/>
  <c r="H79" s="1"/>
  <c r="G81"/>
  <c r="F81"/>
  <c r="F79" s="1"/>
  <c r="E81"/>
  <c r="E79" s="1"/>
  <c r="D81"/>
  <c r="D79" s="1"/>
  <c r="C81"/>
  <c r="C79" s="1"/>
  <c r="G79"/>
  <c r="I59"/>
  <c r="I57" s="1"/>
  <c r="H59"/>
  <c r="H57" s="1"/>
  <c r="G59"/>
  <c r="G57" s="1"/>
  <c r="F59"/>
  <c r="E59"/>
  <c r="E57" s="1"/>
  <c r="D59"/>
  <c r="D57" s="1"/>
  <c r="F57"/>
  <c r="C59"/>
  <c r="C57" s="1"/>
  <c r="F72"/>
  <c r="D72"/>
  <c r="C72"/>
  <c r="C10"/>
  <c r="C12"/>
  <c r="I12" l="1"/>
  <c r="H12"/>
  <c r="G12"/>
  <c r="F12"/>
  <c r="E12"/>
  <c r="D12"/>
  <c r="H83" i="12" l="1"/>
  <c r="T83"/>
  <c r="S83"/>
  <c r="R83"/>
  <c r="Q83"/>
  <c r="P83"/>
  <c r="O83"/>
  <c r="N83"/>
  <c r="M83"/>
  <c r="L83"/>
  <c r="K83"/>
  <c r="J83"/>
  <c r="I83"/>
  <c r="I161" i="1" l="1"/>
  <c r="H161"/>
  <c r="H158" s="1"/>
  <c r="G161"/>
  <c r="G158" s="1"/>
  <c r="F161"/>
  <c r="E161"/>
  <c r="D161"/>
  <c r="C161"/>
  <c r="I167"/>
  <c r="H167"/>
  <c r="G167"/>
  <c r="F167"/>
  <c r="E167"/>
  <c r="D167"/>
  <c r="C167"/>
  <c r="C158" s="1"/>
  <c r="D158" l="1"/>
  <c r="E158"/>
  <c r="I158"/>
  <c r="F158"/>
  <c r="I10" l="1"/>
  <c r="I72" s="1"/>
  <c r="H10"/>
  <c r="H72" s="1"/>
  <c r="G10"/>
  <c r="G72" s="1"/>
  <c r="F10"/>
  <c r="E10"/>
  <c r="E72" s="1"/>
  <c r="D10"/>
  <c r="AB592" i="2" l="1"/>
  <c r="AC592"/>
  <c r="AD592"/>
  <c r="AE592"/>
  <c r="AF592"/>
  <c r="AA592"/>
  <c r="AB575"/>
  <c r="AC575"/>
  <c r="AD575"/>
  <c r="AE575"/>
  <c r="AF575"/>
  <c r="AA575"/>
  <c r="AB558"/>
  <c r="AC558"/>
  <c r="AD558"/>
  <c r="AE558"/>
  <c r="AF558"/>
  <c r="AA558"/>
  <c r="AB507"/>
  <c r="AC507"/>
  <c r="AD507"/>
  <c r="AE507"/>
  <c r="AF507"/>
  <c r="AA507"/>
  <c r="AB456"/>
  <c r="AC456"/>
  <c r="AD456"/>
  <c r="AE456"/>
  <c r="AF456"/>
  <c r="AA456"/>
  <c r="AB439"/>
  <c r="AC439"/>
  <c r="AD439"/>
  <c r="AE439"/>
  <c r="AF439"/>
  <c r="AA439"/>
  <c r="AB422"/>
  <c r="AC422"/>
  <c r="AD422"/>
  <c r="AE422"/>
  <c r="AF422"/>
  <c r="AA422"/>
  <c r="AB405"/>
  <c r="AC405"/>
  <c r="AD405"/>
  <c r="AE405"/>
  <c r="AF405"/>
  <c r="AA405"/>
  <c r="AB388"/>
  <c r="AC388"/>
  <c r="AD388"/>
  <c r="AE388"/>
  <c r="AF388"/>
  <c r="AA388"/>
  <c r="AB371"/>
  <c r="AC371"/>
  <c r="AD371"/>
  <c r="AE371"/>
  <c r="AF371"/>
  <c r="AA371"/>
  <c r="AB354"/>
  <c r="AC354"/>
  <c r="AD354"/>
  <c r="AE354"/>
  <c r="AF354"/>
  <c r="AA354"/>
  <c r="AB337"/>
  <c r="AC337"/>
  <c r="AD337"/>
  <c r="AE337"/>
  <c r="AF337"/>
  <c r="AA337"/>
  <c r="AB320"/>
  <c r="AC320"/>
  <c r="AD320"/>
  <c r="AE320"/>
  <c r="AF320"/>
  <c r="AA320"/>
  <c r="AB303"/>
  <c r="AC303"/>
  <c r="AD303"/>
  <c r="AE303"/>
  <c r="AF303"/>
  <c r="AA303"/>
  <c r="AB286"/>
  <c r="AC286"/>
  <c r="AD286"/>
  <c r="AE286"/>
  <c r="AF286"/>
  <c r="AA286"/>
  <c r="AB269"/>
  <c r="AC269"/>
  <c r="AD269"/>
  <c r="AE269"/>
  <c r="AF269"/>
  <c r="AA269"/>
  <c r="AB252"/>
  <c r="AC252"/>
  <c r="AD252"/>
  <c r="AE252"/>
  <c r="AF252"/>
  <c r="AA252"/>
  <c r="AB235"/>
  <c r="AC235"/>
  <c r="AD235"/>
  <c r="AE235"/>
  <c r="AF235"/>
  <c r="AA235"/>
  <c r="AB218"/>
  <c r="AC218"/>
  <c r="AD218"/>
  <c r="AE218"/>
  <c r="AF218"/>
  <c r="AA218"/>
  <c r="AB201"/>
  <c r="AC201"/>
  <c r="AD201"/>
  <c r="AE201"/>
  <c r="AF201"/>
  <c r="AA201"/>
  <c r="AB184"/>
  <c r="AC184"/>
  <c r="AD184"/>
  <c r="AE184"/>
  <c r="AF184"/>
  <c r="AA184"/>
  <c r="AC167"/>
  <c r="AD167"/>
  <c r="AE167"/>
  <c r="AF167"/>
  <c r="AB167"/>
  <c r="AA167"/>
  <c r="AB130"/>
  <c r="AC130"/>
  <c r="AD130"/>
  <c r="AE130"/>
  <c r="AF130"/>
  <c r="AA130"/>
  <c r="AB79"/>
  <c r="AC79"/>
  <c r="AD79"/>
  <c r="AE79"/>
  <c r="AF79"/>
  <c r="AA79"/>
  <c r="D29" i="1" l="1"/>
  <c r="E29"/>
  <c r="F29"/>
  <c r="G29"/>
  <c r="H29"/>
  <c r="I29"/>
  <c r="C29"/>
  <c r="J313" i="9" l="1"/>
  <c r="K313"/>
  <c r="L313"/>
  <c r="M313"/>
  <c r="N313"/>
  <c r="O313"/>
  <c r="J314"/>
  <c r="K314"/>
  <c r="L314"/>
  <c r="M314"/>
  <c r="N314"/>
  <c r="O314"/>
  <c r="J315"/>
  <c r="K315"/>
  <c r="L315"/>
  <c r="M315"/>
  <c r="N315"/>
  <c r="O315"/>
  <c r="J316"/>
  <c r="K316"/>
  <c r="L316"/>
  <c r="M316"/>
  <c r="N316"/>
  <c r="O316"/>
  <c r="J317"/>
  <c r="K317"/>
  <c r="L317"/>
  <c r="M317"/>
  <c r="N317"/>
  <c r="O317"/>
  <c r="K312"/>
  <c r="L312"/>
  <c r="L318" s="1"/>
  <c r="M312"/>
  <c r="N312"/>
  <c r="O312"/>
  <c r="J312"/>
  <c r="K307"/>
  <c r="L307"/>
  <c r="M307"/>
  <c r="N307"/>
  <c r="N310" s="1"/>
  <c r="O307"/>
  <c r="K308"/>
  <c r="L308"/>
  <c r="M308"/>
  <c r="S308" s="1"/>
  <c r="N308"/>
  <c r="O308"/>
  <c r="O310" s="1"/>
  <c r="K309"/>
  <c r="L309"/>
  <c r="M309"/>
  <c r="N309"/>
  <c r="O309"/>
  <c r="J308"/>
  <c r="J309"/>
  <c r="J307"/>
  <c r="K297"/>
  <c r="L297"/>
  <c r="M297"/>
  <c r="N297"/>
  <c r="O297"/>
  <c r="K298"/>
  <c r="L298"/>
  <c r="M298"/>
  <c r="N298"/>
  <c r="O298"/>
  <c r="K299"/>
  <c r="L299"/>
  <c r="M299"/>
  <c r="N299"/>
  <c r="O299"/>
  <c r="K300"/>
  <c r="L300"/>
  <c r="M300"/>
  <c r="N300"/>
  <c r="O300"/>
  <c r="K301"/>
  <c r="L301"/>
  <c r="M301"/>
  <c r="N301"/>
  <c r="O301"/>
  <c r="K302"/>
  <c r="L302"/>
  <c r="M302"/>
  <c r="N302"/>
  <c r="O302"/>
  <c r="K303"/>
  <c r="L303"/>
  <c r="M303"/>
  <c r="N303"/>
  <c r="O303"/>
  <c r="J298"/>
  <c r="J299"/>
  <c r="J300"/>
  <c r="J301"/>
  <c r="J302"/>
  <c r="J303"/>
  <c r="J297"/>
  <c r="K287"/>
  <c r="L287"/>
  <c r="M287"/>
  <c r="N287"/>
  <c r="O287"/>
  <c r="K288"/>
  <c r="L288"/>
  <c r="M288"/>
  <c r="N288"/>
  <c r="O288"/>
  <c r="K289"/>
  <c r="L289"/>
  <c r="M289"/>
  <c r="N289"/>
  <c r="O289"/>
  <c r="K290"/>
  <c r="L290"/>
  <c r="M290"/>
  <c r="N290"/>
  <c r="O290"/>
  <c r="K291"/>
  <c r="L291"/>
  <c r="M291"/>
  <c r="N291"/>
  <c r="O291"/>
  <c r="K292"/>
  <c r="L292"/>
  <c r="M292"/>
  <c r="N292"/>
  <c r="O292"/>
  <c r="K293"/>
  <c r="L293"/>
  <c r="M293"/>
  <c r="N293"/>
  <c r="O293"/>
  <c r="K294"/>
  <c r="L294"/>
  <c r="M294"/>
  <c r="N294"/>
  <c r="O294"/>
  <c r="J288"/>
  <c r="J289"/>
  <c r="J290"/>
  <c r="J291"/>
  <c r="J292"/>
  <c r="J293"/>
  <c r="J294"/>
  <c r="J287"/>
  <c r="J285"/>
  <c r="K283"/>
  <c r="L283" s="1"/>
  <c r="M283" s="1"/>
  <c r="N283" s="1"/>
  <c r="O283" s="1"/>
  <c r="J283"/>
  <c r="J282"/>
  <c r="K282" s="1"/>
  <c r="L282" s="1"/>
  <c r="M282" s="1"/>
  <c r="N282" s="1"/>
  <c r="O282" s="1"/>
  <c r="K277"/>
  <c r="L277"/>
  <c r="M277"/>
  <c r="N277"/>
  <c r="O277"/>
  <c r="K278"/>
  <c r="L278"/>
  <c r="M278"/>
  <c r="N278"/>
  <c r="O278"/>
  <c r="K279"/>
  <c r="L279"/>
  <c r="M279"/>
  <c r="N279"/>
  <c r="O279"/>
  <c r="K280"/>
  <c r="L280"/>
  <c r="M280"/>
  <c r="N280"/>
  <c r="O280"/>
  <c r="J278"/>
  <c r="J279"/>
  <c r="J280"/>
  <c r="J277"/>
  <c r="K273"/>
  <c r="L273"/>
  <c r="M273"/>
  <c r="N273"/>
  <c r="O273"/>
  <c r="K274"/>
  <c r="L274"/>
  <c r="M274"/>
  <c r="N274"/>
  <c r="O274"/>
  <c r="K275"/>
  <c r="L275"/>
  <c r="M275"/>
  <c r="N275"/>
  <c r="O275"/>
  <c r="J274"/>
  <c r="J275"/>
  <c r="J273"/>
  <c r="K265"/>
  <c r="L265"/>
  <c r="M265"/>
  <c r="N265"/>
  <c r="O265"/>
  <c r="K266"/>
  <c r="L266"/>
  <c r="M266"/>
  <c r="N266"/>
  <c r="O266"/>
  <c r="K267"/>
  <c r="L267"/>
  <c r="M267"/>
  <c r="N267"/>
  <c r="O267"/>
  <c r="K268"/>
  <c r="L268"/>
  <c r="M268"/>
  <c r="N268"/>
  <c r="O268"/>
  <c r="K269"/>
  <c r="L269"/>
  <c r="M269"/>
  <c r="N269"/>
  <c r="O269"/>
  <c r="K270"/>
  <c r="L270"/>
  <c r="M270"/>
  <c r="N270"/>
  <c r="O270"/>
  <c r="K271"/>
  <c r="L271"/>
  <c r="M271"/>
  <c r="N271"/>
  <c r="O271"/>
  <c r="J266"/>
  <c r="J267"/>
  <c r="J268"/>
  <c r="J269"/>
  <c r="J270"/>
  <c r="J271"/>
  <c r="J265"/>
  <c r="K254"/>
  <c r="L254"/>
  <c r="M254"/>
  <c r="N254"/>
  <c r="O254"/>
  <c r="K255"/>
  <c r="L255"/>
  <c r="M255"/>
  <c r="N255"/>
  <c r="O255"/>
  <c r="K256"/>
  <c r="L256"/>
  <c r="M256"/>
  <c r="N256"/>
  <c r="O256"/>
  <c r="K257"/>
  <c r="L257"/>
  <c r="M257"/>
  <c r="N257"/>
  <c r="O257"/>
  <c r="K258"/>
  <c r="L258"/>
  <c r="M258"/>
  <c r="N258"/>
  <c r="O258"/>
  <c r="K259"/>
  <c r="L259"/>
  <c r="M259"/>
  <c r="N259"/>
  <c r="O259"/>
  <c r="K260"/>
  <c r="L260"/>
  <c r="M260"/>
  <c r="N260"/>
  <c r="O260"/>
  <c r="K261"/>
  <c r="L261"/>
  <c r="M261"/>
  <c r="N261"/>
  <c r="O261"/>
  <c r="K262"/>
  <c r="L262"/>
  <c r="M262"/>
  <c r="N262"/>
  <c r="O262"/>
  <c r="K263"/>
  <c r="L263"/>
  <c r="M263"/>
  <c r="N263"/>
  <c r="O263"/>
  <c r="J255"/>
  <c r="J256"/>
  <c r="J257"/>
  <c r="J258"/>
  <c r="J259"/>
  <c r="J260"/>
  <c r="J261"/>
  <c r="J262"/>
  <c r="J263"/>
  <c r="J254"/>
  <c r="K242"/>
  <c r="L242"/>
  <c r="M242"/>
  <c r="N242"/>
  <c r="O242"/>
  <c r="K243"/>
  <c r="L243"/>
  <c r="M243"/>
  <c r="N243"/>
  <c r="O243"/>
  <c r="K244"/>
  <c r="L244"/>
  <c r="M244"/>
  <c r="N244"/>
  <c r="O244"/>
  <c r="K245"/>
  <c r="L245"/>
  <c r="M245"/>
  <c r="N245"/>
  <c r="O245"/>
  <c r="K246"/>
  <c r="L246"/>
  <c r="M246"/>
  <c r="N246"/>
  <c r="O246"/>
  <c r="K247"/>
  <c r="L247"/>
  <c r="M247"/>
  <c r="N247"/>
  <c r="O247"/>
  <c r="K248"/>
  <c r="L248"/>
  <c r="M248"/>
  <c r="N248"/>
  <c r="O248"/>
  <c r="K249"/>
  <c r="L249"/>
  <c r="M249"/>
  <c r="N249"/>
  <c r="O249"/>
  <c r="K250"/>
  <c r="L250"/>
  <c r="M250"/>
  <c r="N250"/>
  <c r="O250"/>
  <c r="K251"/>
  <c r="L251"/>
  <c r="M251"/>
  <c r="N251"/>
  <c r="O251"/>
  <c r="K252"/>
  <c r="L252"/>
  <c r="M252"/>
  <c r="N252"/>
  <c r="O252"/>
  <c r="J243"/>
  <c r="J244"/>
  <c r="J245"/>
  <c r="J246"/>
  <c r="J247"/>
  <c r="J248"/>
  <c r="J249"/>
  <c r="J250"/>
  <c r="J251"/>
  <c r="J252"/>
  <c r="J242"/>
  <c r="K230"/>
  <c r="L230"/>
  <c r="M230"/>
  <c r="N230"/>
  <c r="O230"/>
  <c r="K231"/>
  <c r="L231"/>
  <c r="M231"/>
  <c r="N231"/>
  <c r="O231"/>
  <c r="K232"/>
  <c r="L232"/>
  <c r="M232"/>
  <c r="N232"/>
  <c r="O232"/>
  <c r="K233"/>
  <c r="L233"/>
  <c r="M233"/>
  <c r="N233"/>
  <c r="O233"/>
  <c r="K234"/>
  <c r="L234"/>
  <c r="M234"/>
  <c r="N234"/>
  <c r="O234"/>
  <c r="K235"/>
  <c r="L235"/>
  <c r="M235"/>
  <c r="N235"/>
  <c r="O235"/>
  <c r="K236"/>
  <c r="L236"/>
  <c r="M236"/>
  <c r="N236"/>
  <c r="O236"/>
  <c r="K237"/>
  <c r="L237"/>
  <c r="M237"/>
  <c r="N237"/>
  <c r="O237"/>
  <c r="K238"/>
  <c r="L238"/>
  <c r="M238"/>
  <c r="N238"/>
  <c r="O238"/>
  <c r="K239"/>
  <c r="L239"/>
  <c r="M239"/>
  <c r="N239"/>
  <c r="O239"/>
  <c r="K240"/>
  <c r="L240"/>
  <c r="M240"/>
  <c r="N240"/>
  <c r="O240"/>
  <c r="J231"/>
  <c r="J232"/>
  <c r="J233"/>
  <c r="J234"/>
  <c r="J235"/>
  <c r="J236"/>
  <c r="J237"/>
  <c r="J238"/>
  <c r="J239"/>
  <c r="J240"/>
  <c r="J230"/>
  <c r="K225"/>
  <c r="L225"/>
  <c r="M225"/>
  <c r="N225"/>
  <c r="O225"/>
  <c r="K226"/>
  <c r="L226"/>
  <c r="M226"/>
  <c r="N226"/>
  <c r="O226"/>
  <c r="K227"/>
  <c r="L227"/>
  <c r="M227"/>
  <c r="N227"/>
  <c r="O227"/>
  <c r="K228"/>
  <c r="L228"/>
  <c r="M228"/>
  <c r="N228"/>
  <c r="O228"/>
  <c r="J226"/>
  <c r="J227"/>
  <c r="J228"/>
  <c r="J225"/>
  <c r="J186"/>
  <c r="K186"/>
  <c r="L186"/>
  <c r="M186"/>
  <c r="N186"/>
  <c r="O186"/>
  <c r="J187"/>
  <c r="K187"/>
  <c r="L187"/>
  <c r="M187"/>
  <c r="N187"/>
  <c r="O187"/>
  <c r="J188"/>
  <c r="K188"/>
  <c r="L188"/>
  <c r="M188"/>
  <c r="N188"/>
  <c r="O188"/>
  <c r="J189"/>
  <c r="K189"/>
  <c r="L189"/>
  <c r="M189"/>
  <c r="N189"/>
  <c r="O189"/>
  <c r="J190"/>
  <c r="K190"/>
  <c r="L190"/>
  <c r="M190"/>
  <c r="N190"/>
  <c r="O190"/>
  <c r="J191"/>
  <c r="K191"/>
  <c r="L191"/>
  <c r="M191"/>
  <c r="N191"/>
  <c r="O191"/>
  <c r="J192"/>
  <c r="K192"/>
  <c r="L192"/>
  <c r="M192"/>
  <c r="N192"/>
  <c r="O192"/>
  <c r="J193"/>
  <c r="K193"/>
  <c r="L193"/>
  <c r="M193"/>
  <c r="N193"/>
  <c r="O193"/>
  <c r="J194"/>
  <c r="K194"/>
  <c r="L194"/>
  <c r="M194"/>
  <c r="N194"/>
  <c r="O194"/>
  <c r="J195"/>
  <c r="K195"/>
  <c r="L195"/>
  <c r="M195"/>
  <c r="N195"/>
  <c r="O195"/>
  <c r="J196"/>
  <c r="K196"/>
  <c r="L196"/>
  <c r="M196"/>
  <c r="N196"/>
  <c r="O196"/>
  <c r="J197"/>
  <c r="K197"/>
  <c r="L197"/>
  <c r="M197"/>
  <c r="N197"/>
  <c r="O197"/>
  <c r="J198"/>
  <c r="K198"/>
  <c r="L198"/>
  <c r="M198"/>
  <c r="N198"/>
  <c r="O198"/>
  <c r="J199"/>
  <c r="K199"/>
  <c r="L199"/>
  <c r="M199"/>
  <c r="N199"/>
  <c r="O199"/>
  <c r="J200"/>
  <c r="K200"/>
  <c r="L200"/>
  <c r="M200"/>
  <c r="N200"/>
  <c r="O200"/>
  <c r="J201"/>
  <c r="K201"/>
  <c r="L201"/>
  <c r="M201"/>
  <c r="N201"/>
  <c r="O201"/>
  <c r="J202"/>
  <c r="K202"/>
  <c r="L202"/>
  <c r="M202"/>
  <c r="N202"/>
  <c r="O202"/>
  <c r="J203"/>
  <c r="K203"/>
  <c r="L203"/>
  <c r="M203"/>
  <c r="N203"/>
  <c r="O203"/>
  <c r="J204"/>
  <c r="K204"/>
  <c r="L204"/>
  <c r="M204"/>
  <c r="N204"/>
  <c r="O204"/>
  <c r="J205"/>
  <c r="K205"/>
  <c r="L205"/>
  <c r="M205"/>
  <c r="N205"/>
  <c r="O205"/>
  <c r="J206"/>
  <c r="K206"/>
  <c r="L206"/>
  <c r="M206"/>
  <c r="N206"/>
  <c r="O206"/>
  <c r="J207"/>
  <c r="K207"/>
  <c r="L207"/>
  <c r="M207"/>
  <c r="N207"/>
  <c r="O207"/>
  <c r="J208"/>
  <c r="K208"/>
  <c r="L208"/>
  <c r="M208"/>
  <c r="N208"/>
  <c r="O208"/>
  <c r="J209"/>
  <c r="K209"/>
  <c r="L209"/>
  <c r="M209"/>
  <c r="N209"/>
  <c r="O209"/>
  <c r="J210"/>
  <c r="K210"/>
  <c r="L210"/>
  <c r="M210"/>
  <c r="N210"/>
  <c r="O210"/>
  <c r="J211"/>
  <c r="K211"/>
  <c r="L211"/>
  <c r="M211"/>
  <c r="N211"/>
  <c r="O211"/>
  <c r="J212"/>
  <c r="K212"/>
  <c r="L212"/>
  <c r="M212"/>
  <c r="N212"/>
  <c r="O212"/>
  <c r="J213"/>
  <c r="K213"/>
  <c r="L213"/>
  <c r="M213"/>
  <c r="N213"/>
  <c r="O213"/>
  <c r="J214"/>
  <c r="K214"/>
  <c r="L214"/>
  <c r="M214"/>
  <c r="N214"/>
  <c r="O214"/>
  <c r="J215"/>
  <c r="K215"/>
  <c r="L215"/>
  <c r="M215"/>
  <c r="N215"/>
  <c r="O215"/>
  <c r="J216"/>
  <c r="K216"/>
  <c r="L216"/>
  <c r="M216"/>
  <c r="N216"/>
  <c r="O216"/>
  <c r="J217"/>
  <c r="K217"/>
  <c r="L217"/>
  <c r="M217"/>
  <c r="N217"/>
  <c r="O217"/>
  <c r="J218"/>
  <c r="K218"/>
  <c r="L218"/>
  <c r="M218"/>
  <c r="N218"/>
  <c r="O218"/>
  <c r="J219"/>
  <c r="K219"/>
  <c r="L219"/>
  <c r="M219"/>
  <c r="N219"/>
  <c r="O219"/>
  <c r="J220"/>
  <c r="K220"/>
  <c r="L220"/>
  <c r="M220"/>
  <c r="N220"/>
  <c r="O220"/>
  <c r="J221"/>
  <c r="K221"/>
  <c r="L221"/>
  <c r="M221"/>
  <c r="N221"/>
  <c r="O221"/>
  <c r="J222"/>
  <c r="K222"/>
  <c r="L222"/>
  <c r="M222"/>
  <c r="N222"/>
  <c r="O222"/>
  <c r="J223"/>
  <c r="K223"/>
  <c r="L223"/>
  <c r="M223"/>
  <c r="N223"/>
  <c r="O223"/>
  <c r="K185"/>
  <c r="L185"/>
  <c r="M185"/>
  <c r="N185"/>
  <c r="O185"/>
  <c r="J185"/>
  <c r="J165"/>
  <c r="K165"/>
  <c r="L165"/>
  <c r="M165"/>
  <c r="N165"/>
  <c r="O165"/>
  <c r="J166"/>
  <c r="K166"/>
  <c r="L166"/>
  <c r="M166"/>
  <c r="N166"/>
  <c r="O166"/>
  <c r="J167"/>
  <c r="K167"/>
  <c r="L167"/>
  <c r="M167"/>
  <c r="N167"/>
  <c r="O167"/>
  <c r="J168"/>
  <c r="K168"/>
  <c r="L168"/>
  <c r="M168"/>
  <c r="N168"/>
  <c r="O168"/>
  <c r="J169"/>
  <c r="K169"/>
  <c r="L169"/>
  <c r="M169"/>
  <c r="N169"/>
  <c r="O169"/>
  <c r="J170"/>
  <c r="K170"/>
  <c r="L170"/>
  <c r="M170"/>
  <c r="N170"/>
  <c r="O170"/>
  <c r="J171"/>
  <c r="K171"/>
  <c r="L171"/>
  <c r="M171"/>
  <c r="N171"/>
  <c r="O171"/>
  <c r="J172"/>
  <c r="K172"/>
  <c r="L172"/>
  <c r="M172"/>
  <c r="N172"/>
  <c r="O172"/>
  <c r="J173"/>
  <c r="K173"/>
  <c r="L173"/>
  <c r="M173"/>
  <c r="N173"/>
  <c r="O173"/>
  <c r="J174"/>
  <c r="K174"/>
  <c r="L174"/>
  <c r="M174"/>
  <c r="N174"/>
  <c r="O174"/>
  <c r="J175"/>
  <c r="K175"/>
  <c r="L175"/>
  <c r="M175"/>
  <c r="N175"/>
  <c r="O175"/>
  <c r="J176"/>
  <c r="K176"/>
  <c r="L176"/>
  <c r="M176"/>
  <c r="N176"/>
  <c r="O176"/>
  <c r="J177"/>
  <c r="K177"/>
  <c r="L177"/>
  <c r="M177"/>
  <c r="N177"/>
  <c r="O177"/>
  <c r="J178"/>
  <c r="K178"/>
  <c r="L178"/>
  <c r="M178"/>
  <c r="N178"/>
  <c r="O178"/>
  <c r="J179"/>
  <c r="K179"/>
  <c r="L179"/>
  <c r="M179"/>
  <c r="N179"/>
  <c r="O179"/>
  <c r="J180"/>
  <c r="K180"/>
  <c r="L180"/>
  <c r="M180"/>
  <c r="N180"/>
  <c r="O180"/>
  <c r="J181"/>
  <c r="K181"/>
  <c r="L181"/>
  <c r="M181"/>
  <c r="N181"/>
  <c r="O181"/>
  <c r="J182"/>
  <c r="K182"/>
  <c r="L182"/>
  <c r="M182"/>
  <c r="N182"/>
  <c r="O182"/>
  <c r="J183"/>
  <c r="K183"/>
  <c r="L183"/>
  <c r="M183"/>
  <c r="N183"/>
  <c r="O183"/>
  <c r="K164"/>
  <c r="L164"/>
  <c r="M164"/>
  <c r="N164"/>
  <c r="O164"/>
  <c r="J164"/>
  <c r="J161"/>
  <c r="K161"/>
  <c r="L161"/>
  <c r="M161"/>
  <c r="N161"/>
  <c r="O161"/>
  <c r="J162"/>
  <c r="K162"/>
  <c r="L162"/>
  <c r="M162"/>
  <c r="N162"/>
  <c r="O162"/>
  <c r="K160"/>
  <c r="L160"/>
  <c r="M160"/>
  <c r="N160"/>
  <c r="O160"/>
  <c r="J160"/>
  <c r="J143"/>
  <c r="K143"/>
  <c r="L143"/>
  <c r="M143"/>
  <c r="N143"/>
  <c r="O143"/>
  <c r="J144"/>
  <c r="K144"/>
  <c r="L144"/>
  <c r="M144"/>
  <c r="N144"/>
  <c r="O144"/>
  <c r="J145"/>
  <c r="K145"/>
  <c r="L145"/>
  <c r="M145"/>
  <c r="N145"/>
  <c r="O145"/>
  <c r="J146"/>
  <c r="K146"/>
  <c r="L146"/>
  <c r="M146"/>
  <c r="N146"/>
  <c r="O146"/>
  <c r="J147"/>
  <c r="K147"/>
  <c r="L147"/>
  <c r="M147"/>
  <c r="N147"/>
  <c r="O147"/>
  <c r="J148"/>
  <c r="K148"/>
  <c r="L148"/>
  <c r="M148"/>
  <c r="N148"/>
  <c r="O148"/>
  <c r="J149"/>
  <c r="K149"/>
  <c r="L149"/>
  <c r="M149"/>
  <c r="N149"/>
  <c r="O149"/>
  <c r="J150"/>
  <c r="K150"/>
  <c r="L150"/>
  <c r="M150"/>
  <c r="N150"/>
  <c r="O150"/>
  <c r="J151"/>
  <c r="K151"/>
  <c r="L151"/>
  <c r="M151"/>
  <c r="N151"/>
  <c r="O151"/>
  <c r="J152"/>
  <c r="K152"/>
  <c r="L152"/>
  <c r="M152"/>
  <c r="N152"/>
  <c r="O152"/>
  <c r="J153"/>
  <c r="K153"/>
  <c r="L153"/>
  <c r="M153"/>
  <c r="N153"/>
  <c r="O153"/>
  <c r="J154"/>
  <c r="K154"/>
  <c r="L154"/>
  <c r="M154"/>
  <c r="N154"/>
  <c r="O154"/>
  <c r="J155"/>
  <c r="K155"/>
  <c r="L155"/>
  <c r="M155"/>
  <c r="N155"/>
  <c r="O155"/>
  <c r="J156"/>
  <c r="K156"/>
  <c r="L156"/>
  <c r="M156"/>
  <c r="N156"/>
  <c r="O156"/>
  <c r="J157"/>
  <c r="K157"/>
  <c r="L157"/>
  <c r="M157"/>
  <c r="N157"/>
  <c r="O157"/>
  <c r="J158"/>
  <c r="K158"/>
  <c r="L158"/>
  <c r="M158"/>
  <c r="N158"/>
  <c r="O158"/>
  <c r="K142"/>
  <c r="L142"/>
  <c r="M142"/>
  <c r="N142"/>
  <c r="O142"/>
  <c r="J142"/>
  <c r="K137"/>
  <c r="L137"/>
  <c r="M137"/>
  <c r="N137"/>
  <c r="O137"/>
  <c r="K138"/>
  <c r="L138"/>
  <c r="M138"/>
  <c r="N138"/>
  <c r="O138"/>
  <c r="K139"/>
  <c r="L139"/>
  <c r="M139"/>
  <c r="N139"/>
  <c r="O139"/>
  <c r="K140"/>
  <c r="L140"/>
  <c r="M140"/>
  <c r="N140"/>
  <c r="O140"/>
  <c r="J138"/>
  <c r="J139"/>
  <c r="J140"/>
  <c r="J137"/>
  <c r="J127"/>
  <c r="K127"/>
  <c r="L127"/>
  <c r="M127"/>
  <c r="N127"/>
  <c r="O127"/>
  <c r="J128"/>
  <c r="K128"/>
  <c r="L128"/>
  <c r="M128"/>
  <c r="N128"/>
  <c r="O128"/>
  <c r="J129"/>
  <c r="K129"/>
  <c r="L129"/>
  <c r="M129"/>
  <c r="N129"/>
  <c r="O129"/>
  <c r="J130"/>
  <c r="K130"/>
  <c r="L130"/>
  <c r="M130"/>
  <c r="N130"/>
  <c r="O130"/>
  <c r="J131"/>
  <c r="K131"/>
  <c r="L131"/>
  <c r="M131"/>
  <c r="N131"/>
  <c r="O131"/>
  <c r="J132"/>
  <c r="K132"/>
  <c r="L132"/>
  <c r="M132"/>
  <c r="N132"/>
  <c r="O132"/>
  <c r="J133"/>
  <c r="K133"/>
  <c r="L133"/>
  <c r="M133"/>
  <c r="N133"/>
  <c r="O133"/>
  <c r="J134"/>
  <c r="K134"/>
  <c r="L134"/>
  <c r="M134"/>
  <c r="N134"/>
  <c r="O134"/>
  <c r="J135"/>
  <c r="K135"/>
  <c r="L135"/>
  <c r="M135"/>
  <c r="N135"/>
  <c r="O135"/>
  <c r="K126"/>
  <c r="L126"/>
  <c r="M126"/>
  <c r="N126"/>
  <c r="O126"/>
  <c r="J126"/>
  <c r="K123"/>
  <c r="L123"/>
  <c r="M123"/>
  <c r="N123"/>
  <c r="O123"/>
  <c r="K124"/>
  <c r="L124"/>
  <c r="M124"/>
  <c r="N124"/>
  <c r="O124"/>
  <c r="J124"/>
  <c r="J123"/>
  <c r="K116"/>
  <c r="L116"/>
  <c r="M116"/>
  <c r="N116"/>
  <c r="O116"/>
  <c r="K117"/>
  <c r="L117"/>
  <c r="M117"/>
  <c r="N117"/>
  <c r="O117"/>
  <c r="K118"/>
  <c r="L118"/>
  <c r="M118"/>
  <c r="N118"/>
  <c r="O118"/>
  <c r="K119"/>
  <c r="L119"/>
  <c r="M119"/>
  <c r="N119"/>
  <c r="O119"/>
  <c r="K120"/>
  <c r="L120"/>
  <c r="M120"/>
  <c r="N120"/>
  <c r="O120"/>
  <c r="K121"/>
  <c r="L121"/>
  <c r="M121"/>
  <c r="N121"/>
  <c r="O121"/>
  <c r="J117"/>
  <c r="J118"/>
  <c r="J119"/>
  <c r="J120"/>
  <c r="J121"/>
  <c r="J116"/>
  <c r="J42"/>
  <c r="K42"/>
  <c r="L42"/>
  <c r="M42"/>
  <c r="N42"/>
  <c r="O42"/>
  <c r="J43"/>
  <c r="K43"/>
  <c r="L43"/>
  <c r="M43"/>
  <c r="N43"/>
  <c r="O43"/>
  <c r="J44"/>
  <c r="K44"/>
  <c r="L44"/>
  <c r="M44"/>
  <c r="N44"/>
  <c r="O44"/>
  <c r="J45"/>
  <c r="K45"/>
  <c r="L45"/>
  <c r="M45"/>
  <c r="N45"/>
  <c r="O45"/>
  <c r="J46"/>
  <c r="K46"/>
  <c r="L46"/>
  <c r="M46"/>
  <c r="N46"/>
  <c r="O46"/>
  <c r="J47"/>
  <c r="K47"/>
  <c r="L47"/>
  <c r="M47"/>
  <c r="N47"/>
  <c r="O47"/>
  <c r="J48"/>
  <c r="K48"/>
  <c r="L48"/>
  <c r="M48"/>
  <c r="N48"/>
  <c r="O48"/>
  <c r="J49"/>
  <c r="K49"/>
  <c r="L49"/>
  <c r="M49"/>
  <c r="N49"/>
  <c r="O49"/>
  <c r="J50"/>
  <c r="K50"/>
  <c r="L50"/>
  <c r="M50"/>
  <c r="N50"/>
  <c r="O50"/>
  <c r="J51"/>
  <c r="K51"/>
  <c r="L51"/>
  <c r="M51"/>
  <c r="N51"/>
  <c r="O51"/>
  <c r="J52"/>
  <c r="K52"/>
  <c r="L52"/>
  <c r="M52"/>
  <c r="N52"/>
  <c r="O52"/>
  <c r="J53"/>
  <c r="K53"/>
  <c r="L53"/>
  <c r="M53"/>
  <c r="N53"/>
  <c r="O53"/>
  <c r="J54"/>
  <c r="K54"/>
  <c r="L54"/>
  <c r="M54"/>
  <c r="N54"/>
  <c r="O54"/>
  <c r="J55"/>
  <c r="K55"/>
  <c r="L55"/>
  <c r="M55"/>
  <c r="N55"/>
  <c r="O55"/>
  <c r="J56"/>
  <c r="K56"/>
  <c r="L56"/>
  <c r="M56"/>
  <c r="N56"/>
  <c r="O56"/>
  <c r="J57"/>
  <c r="K57"/>
  <c r="L57"/>
  <c r="M57"/>
  <c r="N57"/>
  <c r="O57"/>
  <c r="J58"/>
  <c r="K58"/>
  <c r="L58"/>
  <c r="M58"/>
  <c r="N58"/>
  <c r="O58"/>
  <c r="J59"/>
  <c r="K59"/>
  <c r="L59"/>
  <c r="M59"/>
  <c r="N59"/>
  <c r="O59"/>
  <c r="J60"/>
  <c r="K60"/>
  <c r="L60"/>
  <c r="M60"/>
  <c r="N60"/>
  <c r="O60"/>
  <c r="J61"/>
  <c r="K61"/>
  <c r="L61"/>
  <c r="M61"/>
  <c r="N61"/>
  <c r="O61"/>
  <c r="J62"/>
  <c r="K62"/>
  <c r="L62"/>
  <c r="M62"/>
  <c r="N62"/>
  <c r="O62"/>
  <c r="J63"/>
  <c r="K63"/>
  <c r="L63"/>
  <c r="M63"/>
  <c r="N63"/>
  <c r="O63"/>
  <c r="J64"/>
  <c r="K64"/>
  <c r="L64"/>
  <c r="M64"/>
  <c r="N64"/>
  <c r="O64"/>
  <c r="J65"/>
  <c r="K65"/>
  <c r="L65"/>
  <c r="M65"/>
  <c r="N65"/>
  <c r="O65"/>
  <c r="J66"/>
  <c r="K66"/>
  <c r="L66"/>
  <c r="M66"/>
  <c r="N66"/>
  <c r="O66"/>
  <c r="J67"/>
  <c r="K67"/>
  <c r="L67"/>
  <c r="M67"/>
  <c r="N67"/>
  <c r="O67"/>
  <c r="J68"/>
  <c r="K68"/>
  <c r="L68"/>
  <c r="M68"/>
  <c r="N68"/>
  <c r="O68"/>
  <c r="J69"/>
  <c r="K69"/>
  <c r="L69"/>
  <c r="M69"/>
  <c r="N69"/>
  <c r="O69"/>
  <c r="J70"/>
  <c r="K70"/>
  <c r="L70"/>
  <c r="M70"/>
  <c r="N70"/>
  <c r="O70"/>
  <c r="J71"/>
  <c r="K71"/>
  <c r="L71"/>
  <c r="M71"/>
  <c r="N71"/>
  <c r="O71"/>
  <c r="J72"/>
  <c r="K72"/>
  <c r="L72"/>
  <c r="M72"/>
  <c r="N72"/>
  <c r="O72"/>
  <c r="J73"/>
  <c r="K73"/>
  <c r="L73"/>
  <c r="M73"/>
  <c r="N73"/>
  <c r="O73"/>
  <c r="J74"/>
  <c r="K74"/>
  <c r="L74"/>
  <c r="M74"/>
  <c r="N74"/>
  <c r="O74"/>
  <c r="J75"/>
  <c r="K75"/>
  <c r="L75"/>
  <c r="M75"/>
  <c r="N75"/>
  <c r="O75"/>
  <c r="J76"/>
  <c r="K76"/>
  <c r="L76"/>
  <c r="M76"/>
  <c r="N76"/>
  <c r="O76"/>
  <c r="J77"/>
  <c r="K77"/>
  <c r="L77"/>
  <c r="M77"/>
  <c r="N77"/>
  <c r="O77"/>
  <c r="J78"/>
  <c r="K78"/>
  <c r="L78"/>
  <c r="M78"/>
  <c r="N78"/>
  <c r="O78"/>
  <c r="J79"/>
  <c r="K79"/>
  <c r="L79"/>
  <c r="M79"/>
  <c r="N79"/>
  <c r="O79"/>
  <c r="J80"/>
  <c r="K80"/>
  <c r="L80"/>
  <c r="M80"/>
  <c r="N80"/>
  <c r="O80"/>
  <c r="J81"/>
  <c r="K81"/>
  <c r="L81"/>
  <c r="M81"/>
  <c r="N81"/>
  <c r="O81"/>
  <c r="J82"/>
  <c r="K82"/>
  <c r="L82"/>
  <c r="M82"/>
  <c r="N82"/>
  <c r="O82"/>
  <c r="J83"/>
  <c r="K83"/>
  <c r="L83"/>
  <c r="M83"/>
  <c r="N83"/>
  <c r="O83"/>
  <c r="J84"/>
  <c r="K84"/>
  <c r="L84"/>
  <c r="M84"/>
  <c r="N84"/>
  <c r="O84"/>
  <c r="J85"/>
  <c r="K85"/>
  <c r="L85"/>
  <c r="M85"/>
  <c r="N85"/>
  <c r="O85"/>
  <c r="J86"/>
  <c r="K86"/>
  <c r="L86"/>
  <c r="M86"/>
  <c r="N86"/>
  <c r="O86"/>
  <c r="J87"/>
  <c r="K87"/>
  <c r="L87"/>
  <c r="M87"/>
  <c r="N87"/>
  <c r="O87"/>
  <c r="J88"/>
  <c r="K88"/>
  <c r="L88"/>
  <c r="M88"/>
  <c r="N88"/>
  <c r="O88"/>
  <c r="J89"/>
  <c r="K89"/>
  <c r="L89"/>
  <c r="M89"/>
  <c r="N89"/>
  <c r="O89"/>
  <c r="J90"/>
  <c r="K90"/>
  <c r="L90"/>
  <c r="M90"/>
  <c r="N90"/>
  <c r="O90"/>
  <c r="J91"/>
  <c r="K91"/>
  <c r="L91"/>
  <c r="M91"/>
  <c r="N91"/>
  <c r="O91"/>
  <c r="J92"/>
  <c r="K92"/>
  <c r="L92"/>
  <c r="M92"/>
  <c r="N92"/>
  <c r="O92"/>
  <c r="J93"/>
  <c r="K93"/>
  <c r="L93"/>
  <c r="M93"/>
  <c r="N93"/>
  <c r="O93"/>
  <c r="J94"/>
  <c r="K94"/>
  <c r="L94"/>
  <c r="M94"/>
  <c r="N94"/>
  <c r="O94"/>
  <c r="J95"/>
  <c r="K95"/>
  <c r="L95"/>
  <c r="M95"/>
  <c r="N95"/>
  <c r="O95"/>
  <c r="J96"/>
  <c r="K96"/>
  <c r="L96"/>
  <c r="M96"/>
  <c r="N96"/>
  <c r="O96"/>
  <c r="J97"/>
  <c r="K97"/>
  <c r="L97"/>
  <c r="M97"/>
  <c r="N97"/>
  <c r="O97"/>
  <c r="J98"/>
  <c r="K98"/>
  <c r="L98"/>
  <c r="M98"/>
  <c r="N98"/>
  <c r="O98"/>
  <c r="J99"/>
  <c r="K99"/>
  <c r="L99"/>
  <c r="M99"/>
  <c r="N99"/>
  <c r="O99"/>
  <c r="J100"/>
  <c r="K100"/>
  <c r="L100"/>
  <c r="M100"/>
  <c r="N100"/>
  <c r="O100"/>
  <c r="J101"/>
  <c r="K101"/>
  <c r="L101"/>
  <c r="M101"/>
  <c r="N101"/>
  <c r="O101"/>
  <c r="J102"/>
  <c r="K102"/>
  <c r="L102"/>
  <c r="M102"/>
  <c r="N102"/>
  <c r="O102"/>
  <c r="J103"/>
  <c r="K103"/>
  <c r="L103"/>
  <c r="M103"/>
  <c r="N103"/>
  <c r="O103"/>
  <c r="J104"/>
  <c r="K104"/>
  <c r="L104"/>
  <c r="M104"/>
  <c r="N104"/>
  <c r="O104"/>
  <c r="J105"/>
  <c r="K105"/>
  <c r="L105"/>
  <c r="M105"/>
  <c r="N105"/>
  <c r="O105"/>
  <c r="J106"/>
  <c r="K106"/>
  <c r="L106"/>
  <c r="M106"/>
  <c r="N106"/>
  <c r="O106"/>
  <c r="J107"/>
  <c r="K107"/>
  <c r="L107"/>
  <c r="M107"/>
  <c r="N107"/>
  <c r="O107"/>
  <c r="J108"/>
  <c r="K108"/>
  <c r="L108"/>
  <c r="M108"/>
  <c r="N108"/>
  <c r="O108"/>
  <c r="J109"/>
  <c r="K109"/>
  <c r="L109"/>
  <c r="M109"/>
  <c r="N109"/>
  <c r="O109"/>
  <c r="J110"/>
  <c r="K110"/>
  <c r="L110"/>
  <c r="M110"/>
  <c r="N110"/>
  <c r="O110"/>
  <c r="J111"/>
  <c r="K111"/>
  <c r="L111"/>
  <c r="M111"/>
  <c r="N111"/>
  <c r="O111"/>
  <c r="J112"/>
  <c r="K112"/>
  <c r="L112"/>
  <c r="M112"/>
  <c r="N112"/>
  <c r="O112"/>
  <c r="J113"/>
  <c r="K113"/>
  <c r="L113"/>
  <c r="M113"/>
  <c r="N113"/>
  <c r="O113"/>
  <c r="J114"/>
  <c r="K114"/>
  <c r="L114"/>
  <c r="M114"/>
  <c r="N114"/>
  <c r="O114"/>
  <c r="K41"/>
  <c r="L41"/>
  <c r="M41"/>
  <c r="N41"/>
  <c r="O41"/>
  <c r="J41"/>
  <c r="K26"/>
  <c r="L26"/>
  <c r="M26"/>
  <c r="N26"/>
  <c r="O26"/>
  <c r="K27"/>
  <c r="L27"/>
  <c r="M27"/>
  <c r="N27"/>
  <c r="O27"/>
  <c r="K28"/>
  <c r="L28"/>
  <c r="M28"/>
  <c r="N28"/>
  <c r="O28"/>
  <c r="K29"/>
  <c r="L29"/>
  <c r="M29"/>
  <c r="N29"/>
  <c r="O29"/>
  <c r="K30"/>
  <c r="L30"/>
  <c r="M30"/>
  <c r="N30"/>
  <c r="O30"/>
  <c r="K31"/>
  <c r="L31"/>
  <c r="M31"/>
  <c r="N31"/>
  <c r="O31"/>
  <c r="K32"/>
  <c r="L32"/>
  <c r="M32"/>
  <c r="N32"/>
  <c r="O32"/>
  <c r="K33"/>
  <c r="L33"/>
  <c r="M33"/>
  <c r="N33"/>
  <c r="O33"/>
  <c r="K34"/>
  <c r="L34"/>
  <c r="M34"/>
  <c r="N34"/>
  <c r="O34"/>
  <c r="K35"/>
  <c r="L35"/>
  <c r="M35"/>
  <c r="N35"/>
  <c r="O35"/>
  <c r="K36"/>
  <c r="L36"/>
  <c r="M36"/>
  <c r="N36"/>
  <c r="O36"/>
  <c r="K37"/>
  <c r="L37"/>
  <c r="M37"/>
  <c r="N37"/>
  <c r="O37"/>
  <c r="J27"/>
  <c r="J28"/>
  <c r="J29"/>
  <c r="J30"/>
  <c r="J31"/>
  <c r="J32"/>
  <c r="J33"/>
  <c r="J34"/>
  <c r="J35"/>
  <c r="J36"/>
  <c r="J37"/>
  <c r="J26"/>
  <c r="K21"/>
  <c r="L21"/>
  <c r="M21"/>
  <c r="N21"/>
  <c r="O21"/>
  <c r="K22"/>
  <c r="L22"/>
  <c r="M22"/>
  <c r="N22"/>
  <c r="O22"/>
  <c r="K23"/>
  <c r="L23"/>
  <c r="M23"/>
  <c r="N23"/>
  <c r="O23"/>
  <c r="K24"/>
  <c r="L24"/>
  <c r="M24"/>
  <c r="N24"/>
  <c r="O24"/>
  <c r="J22"/>
  <c r="J23"/>
  <c r="J24"/>
  <c r="J21"/>
  <c r="J16"/>
  <c r="K16"/>
  <c r="L16"/>
  <c r="M16"/>
  <c r="N16"/>
  <c r="O16"/>
  <c r="J17"/>
  <c r="K17"/>
  <c r="L17"/>
  <c r="M17"/>
  <c r="N17"/>
  <c r="O17"/>
  <c r="J18"/>
  <c r="K18"/>
  <c r="L18"/>
  <c r="M18"/>
  <c r="N18"/>
  <c r="O18"/>
  <c r="J19"/>
  <c r="K19"/>
  <c r="L19"/>
  <c r="M19"/>
  <c r="N19"/>
  <c r="O19"/>
  <c r="K15"/>
  <c r="L15"/>
  <c r="M15"/>
  <c r="N15"/>
  <c r="O15"/>
  <c r="J15"/>
  <c r="J12"/>
  <c r="K12"/>
  <c r="L12"/>
  <c r="M12"/>
  <c r="N12"/>
  <c r="O12"/>
  <c r="J13"/>
  <c r="K13"/>
  <c r="L13"/>
  <c r="M13"/>
  <c r="N13"/>
  <c r="O13"/>
  <c r="K11"/>
  <c r="L11"/>
  <c r="M11"/>
  <c r="N11"/>
  <c r="N38" s="1"/>
  <c r="O11"/>
  <c r="J11"/>
  <c r="K6"/>
  <c r="P6" s="1"/>
  <c r="L6"/>
  <c r="Q6" s="1"/>
  <c r="M6"/>
  <c r="R6" s="1"/>
  <c r="N6"/>
  <c r="S6" s="1"/>
  <c r="O6"/>
  <c r="T6" s="1"/>
  <c r="J6"/>
  <c r="AA490" i="2"/>
  <c r="AE490"/>
  <c r="D507"/>
  <c r="E507"/>
  <c r="F507"/>
  <c r="G507"/>
  <c r="H507"/>
  <c r="I507"/>
  <c r="J507"/>
  <c r="K507"/>
  <c r="L507"/>
  <c r="M507"/>
  <c r="N507"/>
  <c r="O507"/>
  <c r="P507"/>
  <c r="Q507"/>
  <c r="R507"/>
  <c r="S507"/>
  <c r="T507"/>
  <c r="U507"/>
  <c r="V507"/>
  <c r="W507"/>
  <c r="X507"/>
  <c r="Y507"/>
  <c r="Z507"/>
  <c r="AG507"/>
  <c r="AH507"/>
  <c r="AI507"/>
  <c r="AJ507"/>
  <c r="AK507"/>
  <c r="AL507"/>
  <c r="D558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G558"/>
  <c r="AH558"/>
  <c r="AI558"/>
  <c r="AJ558"/>
  <c r="AK558"/>
  <c r="AL558"/>
  <c r="D575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G575"/>
  <c r="AH575"/>
  <c r="AI575"/>
  <c r="AJ575"/>
  <c r="AK575"/>
  <c r="AL575"/>
  <c r="D592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G592"/>
  <c r="AH592"/>
  <c r="AI592"/>
  <c r="AJ592"/>
  <c r="AK592"/>
  <c r="AL592"/>
  <c r="C592"/>
  <c r="C575"/>
  <c r="C558"/>
  <c r="C507"/>
  <c r="D456"/>
  <c r="E456"/>
  <c r="F456"/>
  <c r="G456"/>
  <c r="H456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G456"/>
  <c r="AH456"/>
  <c r="AI456"/>
  <c r="AJ456"/>
  <c r="AK456"/>
  <c r="AL456"/>
  <c r="D439"/>
  <c r="E439"/>
  <c r="F439"/>
  <c r="G439"/>
  <c r="H439"/>
  <c r="I439"/>
  <c r="J439"/>
  <c r="K439"/>
  <c r="L439"/>
  <c r="M439"/>
  <c r="N439"/>
  <c r="O439"/>
  <c r="P439"/>
  <c r="Q439"/>
  <c r="R439"/>
  <c r="S439"/>
  <c r="T439"/>
  <c r="U439"/>
  <c r="V439"/>
  <c r="W439"/>
  <c r="X439"/>
  <c r="Y439"/>
  <c r="Z439"/>
  <c r="AG439"/>
  <c r="AH439"/>
  <c r="AI439"/>
  <c r="AJ439"/>
  <c r="AK439"/>
  <c r="AL439"/>
  <c r="D422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G422"/>
  <c r="AH422"/>
  <c r="AI422"/>
  <c r="AJ422"/>
  <c r="AK422"/>
  <c r="AL422"/>
  <c r="D405"/>
  <c r="E405"/>
  <c r="F405"/>
  <c r="G405"/>
  <c r="H405"/>
  <c r="I405"/>
  <c r="J405"/>
  <c r="K405"/>
  <c r="L405"/>
  <c r="M405"/>
  <c r="N405"/>
  <c r="O405"/>
  <c r="P405"/>
  <c r="Q405"/>
  <c r="R405"/>
  <c r="S405"/>
  <c r="T405"/>
  <c r="U405"/>
  <c r="V405"/>
  <c r="W405"/>
  <c r="X405"/>
  <c r="Y405"/>
  <c r="Z405"/>
  <c r="AG405"/>
  <c r="AH405"/>
  <c r="AI405"/>
  <c r="AJ405"/>
  <c r="AK405"/>
  <c r="AL405"/>
  <c r="D388"/>
  <c r="E388"/>
  <c r="F388"/>
  <c r="G388"/>
  <c r="H388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G388"/>
  <c r="AH388"/>
  <c r="AI388"/>
  <c r="AJ388"/>
  <c r="AK388"/>
  <c r="AL388"/>
  <c r="D371"/>
  <c r="E371"/>
  <c r="F371"/>
  <c r="G371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G371"/>
  <c r="AH371"/>
  <c r="AI371"/>
  <c r="AJ371"/>
  <c r="AK371"/>
  <c r="AL371"/>
  <c r="D354"/>
  <c r="E354"/>
  <c r="F354"/>
  <c r="G354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G354"/>
  <c r="AH354"/>
  <c r="AI354"/>
  <c r="AJ354"/>
  <c r="AK354"/>
  <c r="AL354"/>
  <c r="D337"/>
  <c r="E337"/>
  <c r="F337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G337"/>
  <c r="AH337"/>
  <c r="AI337"/>
  <c r="AJ337"/>
  <c r="AK337"/>
  <c r="AL337"/>
  <c r="D320"/>
  <c r="E320"/>
  <c r="F320"/>
  <c r="G320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AG320"/>
  <c r="AH320"/>
  <c r="AI320"/>
  <c r="AJ320"/>
  <c r="AK320"/>
  <c r="AL320"/>
  <c r="D303"/>
  <c r="E303"/>
  <c r="F303"/>
  <c r="G303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G303"/>
  <c r="AH303"/>
  <c r="AI303"/>
  <c r="AJ303"/>
  <c r="AK303"/>
  <c r="AL303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G286"/>
  <c r="AH286"/>
  <c r="AI286"/>
  <c r="AJ286"/>
  <c r="AK286"/>
  <c r="AL286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G269"/>
  <c r="AH269"/>
  <c r="AI269"/>
  <c r="AJ269"/>
  <c r="AK269"/>
  <c r="AL269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G252"/>
  <c r="AH252"/>
  <c r="AI252"/>
  <c r="AJ252"/>
  <c r="AK252"/>
  <c r="AL252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G235"/>
  <c r="AH235"/>
  <c r="AI235"/>
  <c r="AJ235"/>
  <c r="AK235"/>
  <c r="AL235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G218"/>
  <c r="AH218"/>
  <c r="AI218"/>
  <c r="AJ218"/>
  <c r="AK218"/>
  <c r="AL218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G201"/>
  <c r="AH201"/>
  <c r="AI201"/>
  <c r="AJ201"/>
  <c r="AK201"/>
  <c r="AL201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G184"/>
  <c r="AH184"/>
  <c r="AI184"/>
  <c r="AJ184"/>
  <c r="AK184"/>
  <c r="AL184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G167"/>
  <c r="AH167"/>
  <c r="AI167"/>
  <c r="AJ167"/>
  <c r="AK167"/>
  <c r="AL167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G130"/>
  <c r="AH130"/>
  <c r="AI130"/>
  <c r="AJ130"/>
  <c r="AK130"/>
  <c r="AL130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G79"/>
  <c r="AH79"/>
  <c r="AI79"/>
  <c r="AJ79"/>
  <c r="AK79"/>
  <c r="AL79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G43"/>
  <c r="AH43"/>
  <c r="AI43"/>
  <c r="AJ43"/>
  <c r="AK43"/>
  <c r="AL43"/>
  <c r="C456"/>
  <c r="C439"/>
  <c r="C422"/>
  <c r="C405"/>
  <c r="C388"/>
  <c r="C371"/>
  <c r="C354"/>
  <c r="C337"/>
  <c r="C320"/>
  <c r="C303"/>
  <c r="C286"/>
  <c r="C269"/>
  <c r="C252"/>
  <c r="C235"/>
  <c r="C218"/>
  <c r="C201"/>
  <c r="C184"/>
  <c r="C167"/>
  <c r="C130"/>
  <c r="C79"/>
  <c r="C43"/>
  <c r="C8" s="1"/>
  <c r="T308" i="9" l="1"/>
  <c r="R308"/>
  <c r="L310"/>
  <c r="J310"/>
  <c r="P308"/>
  <c r="Q308"/>
  <c r="L148" i="2"/>
  <c r="D148"/>
  <c r="AF490"/>
  <c r="AB490"/>
  <c r="AD62"/>
  <c r="AD490"/>
  <c r="AC490"/>
  <c r="AC62"/>
  <c r="AF62"/>
  <c r="AB62"/>
  <c r="AE62"/>
  <c r="AA62"/>
  <c r="Z148"/>
  <c r="V148"/>
  <c r="N148"/>
  <c r="J148"/>
  <c r="AL148"/>
  <c r="T148"/>
  <c r="AJ60"/>
  <c r="Z60"/>
  <c r="R60"/>
  <c r="AH60"/>
  <c r="L60"/>
  <c r="X148"/>
  <c r="H148"/>
  <c r="AJ148"/>
  <c r="O304" i="9"/>
  <c r="N304"/>
  <c r="L304"/>
  <c r="AL60" i="2"/>
  <c r="T60"/>
  <c r="N60"/>
  <c r="F60"/>
  <c r="J318" i="9"/>
  <c r="M318"/>
  <c r="N318"/>
  <c r="O318"/>
  <c r="K318"/>
  <c r="Q318" s="1"/>
  <c r="H60" i="2"/>
  <c r="X60"/>
  <c r="V60"/>
  <c r="M304" i="9"/>
  <c r="F148" i="2"/>
  <c r="K304" i="9"/>
  <c r="J304"/>
  <c r="P60" i="2"/>
  <c r="J60"/>
  <c r="D60"/>
  <c r="C60"/>
  <c r="AH148"/>
  <c r="R148"/>
  <c r="P148"/>
  <c r="J295" i="9"/>
  <c r="C148" i="2"/>
  <c r="J38" i="9"/>
  <c r="K285"/>
  <c r="O38"/>
  <c r="M310"/>
  <c r="K310"/>
  <c r="K38"/>
  <c r="L38"/>
  <c r="M38"/>
  <c r="AK148" i="2"/>
  <c r="AI148"/>
  <c r="AG148"/>
  <c r="Y148"/>
  <c r="W148"/>
  <c r="U148"/>
  <c r="S148"/>
  <c r="Q148"/>
  <c r="O148"/>
  <c r="M148"/>
  <c r="K148"/>
  <c r="I148"/>
  <c r="G148"/>
  <c r="E148"/>
  <c r="AK60"/>
  <c r="AI60"/>
  <c r="AG60"/>
  <c r="Y60"/>
  <c r="W60"/>
  <c r="U60"/>
  <c r="S60"/>
  <c r="Q60"/>
  <c r="O60"/>
  <c r="M60"/>
  <c r="K60"/>
  <c r="I60"/>
  <c r="G60"/>
  <c r="E60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G8"/>
  <c r="AH8"/>
  <c r="AI8"/>
  <c r="AJ8"/>
  <c r="AK8"/>
  <c r="AL8"/>
  <c r="Y32" i="8"/>
  <c r="Z32"/>
  <c r="AA32"/>
  <c r="AB32"/>
  <c r="AC32"/>
  <c r="AD32"/>
  <c r="AE32"/>
  <c r="AF32"/>
  <c r="AG32"/>
  <c r="AH32"/>
  <c r="AJ32"/>
  <c r="AK32"/>
  <c r="AL32"/>
  <c r="AM32"/>
  <c r="AN32"/>
  <c r="AO32"/>
  <c r="AP32"/>
  <c r="AQ32"/>
  <c r="AR32"/>
  <c r="X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C32"/>
  <c r="P318" i="9" l="1"/>
  <c r="AC60" i="2"/>
  <c r="AB60"/>
  <c r="AE148"/>
  <c r="AF148"/>
  <c r="AB148"/>
  <c r="AD148"/>
  <c r="AA148"/>
  <c r="AC148"/>
  <c r="L626"/>
  <c r="AA60"/>
  <c r="AD60"/>
  <c r="AF60"/>
  <c r="AE60"/>
  <c r="T626"/>
  <c r="V626"/>
  <c r="AC8"/>
  <c r="AF8"/>
  <c r="AH626"/>
  <c r="AB8"/>
  <c r="AE8"/>
  <c r="AA8"/>
  <c r="AD8"/>
  <c r="X626"/>
  <c r="AJ626"/>
  <c r="Z626"/>
  <c r="N626"/>
  <c r="F626"/>
  <c r="AL626"/>
  <c r="H626"/>
  <c r="D626"/>
  <c r="J626"/>
  <c r="P626"/>
  <c r="S626"/>
  <c r="R626"/>
  <c r="Q626"/>
  <c r="I626"/>
  <c r="J305" i="9"/>
  <c r="AK626" i="2"/>
  <c r="AG626"/>
  <c r="Y626"/>
  <c r="W626"/>
  <c r="K626"/>
  <c r="C626"/>
  <c r="AI626"/>
  <c r="U626"/>
  <c r="O626"/>
  <c r="M626"/>
  <c r="G626"/>
  <c r="E626"/>
  <c r="K295" i="9"/>
  <c r="K305" s="1"/>
  <c r="L285"/>
  <c r="AJ6" i="8"/>
  <c r="AL6" s="1"/>
  <c r="AI6"/>
  <c r="AK6" s="1"/>
  <c r="M7"/>
  <c r="S7" s="1"/>
  <c r="N7"/>
  <c r="T7" s="1"/>
  <c r="L7"/>
  <c r="R7" s="1"/>
  <c r="J6"/>
  <c r="P6" s="1"/>
  <c r="U6" s="1"/>
  <c r="K6"/>
  <c r="Q6" s="1"/>
  <c r="V6" s="1"/>
  <c r="I6"/>
  <c r="O6" s="1"/>
  <c r="Z633" i="2" l="1"/>
  <c r="Z632"/>
  <c r="O632"/>
  <c r="O633"/>
  <c r="K632"/>
  <c r="K633"/>
  <c r="R632"/>
  <c r="R633"/>
  <c r="D632"/>
  <c r="D633"/>
  <c r="N632"/>
  <c r="N633"/>
  <c r="T632"/>
  <c r="T633"/>
  <c r="E632"/>
  <c r="E633"/>
  <c r="U632"/>
  <c r="U633"/>
  <c r="W632"/>
  <c r="W633"/>
  <c r="S632"/>
  <c r="S633"/>
  <c r="H632"/>
  <c r="H633"/>
  <c r="L632"/>
  <c r="L633"/>
  <c r="G632"/>
  <c r="G633"/>
  <c r="Y632"/>
  <c r="Y633"/>
  <c r="I632"/>
  <c r="I633"/>
  <c r="P632"/>
  <c r="P633"/>
  <c r="M632"/>
  <c r="M633"/>
  <c r="C632"/>
  <c r="C633"/>
  <c r="Q632"/>
  <c r="Q633"/>
  <c r="J632"/>
  <c r="J633"/>
  <c r="F632"/>
  <c r="F633"/>
  <c r="X632"/>
  <c r="X633"/>
  <c r="V632"/>
  <c r="V633"/>
  <c r="AD626"/>
  <c r="AC626"/>
  <c r="AF626"/>
  <c r="AA626"/>
  <c r="AE626"/>
  <c r="AB626"/>
  <c r="M285" i="9"/>
  <c r="L295"/>
  <c r="L305" s="1"/>
  <c r="N285" l="1"/>
  <c r="M295"/>
  <c r="M305" s="1"/>
  <c r="O285" l="1"/>
  <c r="O295" s="1"/>
  <c r="O305" s="1"/>
  <c r="N295"/>
  <c r="N305" s="1"/>
</calcChain>
</file>

<file path=xl/sharedStrings.xml><?xml version="1.0" encoding="utf-8"?>
<sst xmlns="http://schemas.openxmlformats.org/spreadsheetml/2006/main" count="1528" uniqueCount="783">
  <si>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</si>
  <si>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</si>
  <si>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</si>
  <si>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</si>
  <si>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</si>
  <si>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</si>
  <si>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</si>
  <si>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</si>
  <si>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</si>
  <si>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</si>
  <si>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</si>
  <si>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</si>
  <si>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</si>
  <si>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</si>
  <si>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</si>
  <si>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</si>
  <si>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</si>
  <si>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</si>
  <si>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</si>
  <si>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</si>
  <si>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</si>
  <si>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</si>
  <si>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</si>
  <si>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</si>
  <si>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</si>
  <si>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</si>
  <si>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</si>
  <si>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</si>
  <si>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</si>
  <si>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</si>
  <si>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</si>
  <si>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</si>
  <si>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</si>
  <si>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</si>
  <si>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</si>
  <si>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</si>
  <si>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</si>
  <si>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</si>
  <si>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</si>
  <si>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</si>
  <si>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</si>
  <si>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</si>
  <si>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</si>
  <si>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</si>
  <si>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</si>
  <si>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</si>
  <si>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</si>
  <si>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</si>
  <si>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</si>
  <si>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</si>
  <si>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</si>
  <si>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</si>
  <si>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</si>
  <si>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</si>
  <si>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</si>
  <si>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</si>
  <si>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</si>
  <si>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</si>
  <si>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</si>
  <si>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</si>
  <si>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</si>
  <si>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</si>
  <si>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</si>
  <si>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</si>
  <si>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</si>
  <si>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</si>
  <si>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</si>
  <si>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</si>
  <si>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</si>
  <si>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</si>
  <si>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</si>
  <si>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</si>
  <si>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</si>
  <si>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</si>
  <si>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</si>
  <si>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</si>
  <si>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</si>
  <si>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</si>
  <si>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</si>
  <si>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</si>
  <si>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</si>
  <si>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</si>
  <si>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</si>
  <si>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</si>
  <si>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</si>
  <si>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</si>
  <si>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</si>
  <si>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</si>
  <si>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</si>
  <si>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</si>
  <si>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</si>
  <si>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</si>
  <si>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</si>
  <si>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</si>
  <si>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</si>
  <si>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</si>
  <si>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</si>
  <si>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</si>
  <si>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</si>
  <si>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</si>
  <si>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</si>
  <si>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</si>
  <si>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</si>
  <si>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</si>
  <si>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</si>
  <si>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</si>
  <si>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</si>
  <si>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</si>
  <si>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</si>
  <si>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</si>
  <si>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</si>
  <si>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</si>
  <si>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</si>
  <si>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</si>
  <si>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</si>
  <si>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</si>
  <si>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</si>
  <si>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</si>
  <si>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</si>
  <si>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</si>
  <si>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</si>
  <si>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</si>
  <si>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</si>
  <si>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</si>
  <si>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</si>
  <si>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</si>
  <si>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</si>
  <si>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</si>
  <si>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</si>
  <si>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</si>
  <si>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</si>
  <si>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</si>
  <si>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</si>
  <si>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</si>
  <si>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</si>
  <si>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</si>
  <si>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</si>
  <si>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</si>
  <si>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</si>
  <si>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</si>
  <si>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</si>
  <si>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</si>
  <si>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</si>
  <si>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</si>
  <si>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</si>
  <si>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</si>
  <si>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</si>
  <si>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</si>
  <si>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</si>
  <si>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</si>
  <si>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</si>
  <si>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</si>
  <si>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</si>
  <si>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</si>
  <si>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</si>
  <si>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</si>
  <si>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</si>
  <si>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</si>
  <si>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</si>
  <si>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</si>
  <si>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</si>
  <si>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</si>
  <si>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</si>
  <si>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</si>
  <si>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</si>
  <si>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</si>
  <si>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</si>
  <si>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</si>
  <si>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</si>
  <si>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</si>
  <si>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</si>
  <si>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</si>
  <si>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</si>
  <si>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</si>
  <si>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</si>
  <si>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</si>
  <si>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</si>
  <si>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</si>
  <si>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</si>
  <si>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</si>
  <si>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</si>
  <si>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</si>
  <si>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</si>
  <si>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</si>
  <si>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</si>
  <si>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</si>
  <si>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</si>
  <si>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</si>
  <si>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</si>
  <si>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</si>
  <si>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</si>
  <si>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</si>
  <si>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</si>
  <si>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</si>
  <si>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</si>
  <si>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</si>
  <si>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</si>
  <si>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</si>
  <si>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</si>
  <si>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</si>
  <si>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</si>
  <si>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</si>
  <si>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</si>
  <si>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</si>
  <si>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</si>
  <si>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</si>
  <si>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год</t>
  </si>
  <si>
    <t>2019 г.</t>
  </si>
  <si>
    <t>Прогноз индекса производства</t>
  </si>
  <si>
    <t>Факт 
2016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</si>
  <si>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</si>
  <si>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</si>
  <si>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</si>
  <si>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</si>
  <si>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</si>
  <si>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</si>
  <si>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</si>
  <si>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</si>
  <si>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</si>
  <si>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</si>
  <si>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</si>
  <si>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</si>
  <si>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</si>
  <si>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</si>
  <si>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</si>
  <si>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</si>
  <si>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</si>
  <si>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</si>
  <si>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</si>
  <si>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</si>
  <si>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</si>
  <si>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</si>
  <si>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</si>
  <si>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</si>
  <si>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</si>
  <si>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</si>
  <si>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</si>
  <si>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</si>
  <si>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</si>
  <si>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</si>
  <si>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</si>
  <si>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</si>
  <si>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</si>
  <si>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</si>
  <si>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</si>
  <si>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</si>
  <si>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</si>
  <si>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</si>
  <si>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</si>
  <si>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</si>
  <si>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</si>
  <si>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</si>
  <si>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</si>
  <si>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</si>
  <si>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</si>
  <si>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</si>
  <si>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</si>
  <si>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</si>
  <si>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</si>
  <si>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</si>
  <si>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</si>
  <si>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</si>
  <si>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</si>
  <si>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</si>
  <si>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</si>
  <si>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</si>
  <si>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</si>
  <si>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</si>
  <si>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</si>
  <si>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</si>
  <si>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</si>
  <si>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</si>
  <si>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</si>
  <si>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</si>
  <si>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</si>
  <si>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</si>
  <si>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</si>
  <si>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</si>
  <si>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</si>
  <si>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</si>
  <si>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</si>
  <si>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</si>
  <si>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</si>
  <si>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</si>
  <si>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</si>
  <si>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</si>
  <si>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</si>
  <si>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</si>
  <si>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</si>
  <si>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</si>
  <si>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</si>
  <si>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</si>
  <si>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</si>
  <si>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</si>
  <si>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</si>
  <si>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</si>
  <si>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</si>
  <si>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</si>
  <si>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</si>
  <si>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</si>
  <si>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</si>
  <si>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</si>
  <si>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</si>
  <si>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</si>
  <si>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</si>
  <si>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</si>
  <si>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</si>
  <si>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</si>
  <si>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</si>
  <si>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</si>
  <si>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</si>
  <si>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</si>
  <si>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</si>
  <si>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</si>
  <si>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</si>
  <si>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</si>
  <si>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</si>
  <si>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</si>
  <si>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</si>
  <si>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</si>
  <si>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</si>
  <si>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</si>
  <si>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</si>
  <si>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</si>
  <si>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</si>
  <si>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</si>
  <si>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</si>
  <si>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</si>
  <si>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</si>
  <si>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</si>
  <si>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</si>
  <si>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</si>
  <si>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</si>
  <si>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</si>
  <si>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</si>
  <si>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</si>
  <si>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</si>
  <si>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</si>
  <si>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</si>
  <si>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</si>
  <si>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</si>
  <si>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</si>
  <si>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</si>
  <si>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</si>
  <si>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</si>
  <si>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</si>
  <si>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</si>
  <si>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</si>
  <si>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</si>
  <si>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</si>
  <si>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</si>
  <si>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</si>
  <si>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</si>
  <si>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</si>
  <si>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</si>
  <si>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</si>
  <si>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</si>
  <si>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</si>
  <si>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</si>
  <si>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</si>
  <si>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</si>
  <si>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</si>
  <si>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</si>
  <si>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</si>
  <si>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</si>
  <si>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</si>
  <si>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</si>
  <si>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</si>
  <si>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</si>
  <si>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</si>
  <si>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</si>
  <si>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</si>
  <si>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</si>
  <si>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</si>
  <si>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</si>
  <si>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</si>
  <si>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</si>
  <si>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</si>
  <si>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</si>
  <si>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</si>
  <si>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</si>
  <si>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</si>
  <si>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</si>
  <si>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</si>
  <si>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</si>
  <si>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</si>
  <si>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</si>
  <si>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</si>
  <si>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</si>
  <si>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</si>
  <si>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</si>
  <si>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</si>
  <si>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</si>
  <si>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</si>
  <si>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</si>
  <si>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</si>
  <si>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</si>
  <si>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</si>
  <si>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</si>
  <si>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</si>
  <si>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</si>
  <si>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</si>
  <si>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</si>
  <si>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</si>
  <si>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</si>
  <si>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</si>
  <si>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</si>
  <si>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</si>
  <si>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</si>
  <si>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</si>
  <si>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</si>
  <si>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</si>
  <si>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</si>
  <si>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</si>
  <si>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</si>
  <si>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</si>
  <si>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</si>
  <si>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</si>
  <si>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</si>
  <si>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</si>
  <si>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</si>
  <si>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</si>
  <si>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</si>
  <si>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</si>
  <si>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</si>
  <si>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</si>
  <si>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</si>
  <si>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</si>
  <si>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</si>
  <si>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</si>
  <si>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</si>
  <si>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</si>
  <si>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</si>
  <si>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</si>
  <si>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</si>
  <si>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</si>
  <si>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</si>
  <si>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</si>
  <si>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</si>
  <si>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</si>
  <si>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</si>
  <si>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</si>
  <si>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</si>
  <si>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</si>
  <si>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</si>
  <si>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</si>
  <si>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</si>
  <si>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</si>
  <si>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</si>
  <si>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</si>
  <si>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</si>
  <si>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</si>
  <si>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</si>
  <si>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</si>
  <si>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</si>
  <si>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</si>
  <si>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</si>
  <si>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</si>
  <si>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</si>
  <si>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</si>
  <si>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</si>
  <si>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</si>
  <si>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</si>
  <si>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</si>
  <si>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</si>
  <si>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</si>
  <si>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</si>
  <si>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</si>
  <si>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</si>
  <si>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</si>
  <si>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</si>
  <si>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</si>
  <si>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</si>
  <si>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</si>
  <si>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</si>
  <si>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</si>
  <si>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</si>
  <si>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</si>
  <si>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</si>
  <si>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</si>
  <si>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</si>
  <si>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</si>
  <si>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</si>
  <si>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</si>
  <si>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</si>
  <si>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</si>
  <si>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</si>
  <si>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</si>
  <si>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</si>
  <si>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</si>
  <si>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</si>
  <si>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</si>
  <si>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</si>
  <si>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</si>
  <si>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</si>
  <si>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</si>
  <si>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</si>
  <si>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</si>
  <si>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</si>
  <si>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</si>
  <si>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</si>
  <si>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</si>
  <si>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</si>
  <si>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</si>
  <si>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</si>
  <si>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</si>
  <si>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</si>
  <si>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</si>
  <si>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</si>
  <si>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</si>
  <si>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</si>
  <si>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</si>
  <si>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</si>
  <si>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</si>
  <si>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</si>
  <si>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</si>
  <si>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</si>
  <si>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</si>
  <si>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</si>
  <si>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</si>
  <si>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</si>
  <si>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</si>
  <si>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</si>
  <si>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</si>
  <si>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</si>
  <si>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</si>
  <si>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</si>
  <si>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</si>
  <si>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</si>
  <si>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</si>
  <si>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</si>
  <si>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</si>
  <si>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</si>
  <si>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</si>
  <si>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</si>
  <si>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</si>
  <si>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</si>
  <si>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</si>
  <si>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</si>
  <si>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</si>
  <si>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</si>
  <si>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</si>
  <si>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</si>
  <si>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</si>
  <si>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</si>
  <si>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</si>
  <si>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</si>
  <si>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</si>
  <si>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</si>
  <si>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</si>
  <si>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</si>
  <si>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</si>
  <si>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</si>
  <si>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</si>
  <si>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</si>
  <si>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</si>
  <si>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</si>
  <si>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</si>
  <si>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</si>
  <si>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</si>
  <si>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</si>
  <si>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</si>
  <si>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</si>
  <si>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</si>
  <si>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</si>
  <si>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</si>
  <si>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</si>
  <si>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</si>
  <si>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</si>
  <si>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</si>
  <si>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</si>
  <si>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</si>
  <si>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</si>
  <si>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</si>
  <si>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</si>
  <si>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</si>
  <si>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</si>
  <si>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</si>
  <si>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</si>
  <si>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</si>
  <si>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</si>
  <si>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</si>
  <si>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</si>
  <si>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</si>
  <si>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</si>
  <si>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факт 2016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</si>
  <si>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</si>
  <si>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</si>
  <si>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</si>
  <si>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</si>
  <si>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</si>
  <si>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</si>
  <si>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Всего за 2018-2021 гг., 
в т.ч. по годам:</t>
  </si>
  <si>
    <t>Факт 
2017 г.</t>
  </si>
  <si>
    <t>Оценка 2018 г.</t>
  </si>
  <si>
    <t>2021 г.</t>
  </si>
  <si>
    <t>Примечания к прогнозу</t>
  </si>
  <si>
    <t>Факт 
2017 года</t>
  </si>
  <si>
    <t>Оценка 
2018 года</t>
  </si>
  <si>
    <t>2021 год</t>
  </si>
  <si>
    <t>Форма прогноза 
до 2021 г.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</si>
  <si>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</si>
  <si>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</si>
  <si>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</si>
  <si>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</si>
  <si>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</si>
  <si>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</si>
  <si>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</si>
  <si>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</si>
  <si>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Прогноз предоставляется 
до 3 августа  2018 года</t>
  </si>
  <si>
    <t>Оценка 
2018 г.</t>
  </si>
  <si>
    <t>Прогноз на 2019-2021 гг.</t>
  </si>
  <si>
    <t>факт 2017</t>
  </si>
  <si>
    <t>оценка 2018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</si>
  <si>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</si>
  <si>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</si>
  <si>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</si>
  <si>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</si>
  <si>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</si>
  <si>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</si>
  <si>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</si>
  <si>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</si>
  <si>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Проект 11</t>
  </si>
  <si>
    <t>Проект 12</t>
  </si>
  <si>
    <t>Проект 13</t>
  </si>
  <si>
    <t>Проект 14</t>
  </si>
  <si>
    <t>Проект 15</t>
  </si>
  <si>
    <t>Перечень инвестиционных проектов, реализация которых предполагается в 2018-2021 гг.</t>
  </si>
  <si>
    <t>Отдельные показатели прогноза развития муниципальных образований поселенческого уровня на 2019-2021 годы*</t>
  </si>
  <si>
    <t>продукция № 6</t>
  </si>
  <si>
    <t>продукция № 7</t>
  </si>
  <si>
    <t>продукция № 8</t>
  </si>
  <si>
    <t>продукция № 9</t>
  </si>
  <si>
    <t>продукция № 10</t>
  </si>
  <si>
    <t>Объем отгруженных товаров собственного производства, выполненных работ и услуг собственными силами (В+C+D+E)</t>
  </si>
  <si>
    <t>Приложенипе 5</t>
  </si>
  <si>
    <t>УСН</t>
  </si>
  <si>
    <t>Патент</t>
  </si>
  <si>
    <t>Прогноз социально-экономического развитя муниципального образования "Тулунский район" на 2019-2021 гг.</t>
  </si>
  <si>
    <r>
      <t xml:space="preserve">Сводный перечень инвестиционных проектов, реализация которых предполагается в 2018-2021 гг. 
</t>
    </r>
    <r>
      <rPr>
        <b/>
        <u/>
        <sz val="16"/>
        <rFont val="Arial"/>
        <family val="2"/>
        <charset val="204"/>
      </rPr>
      <t>МО "Тулунский район"</t>
    </r>
    <r>
      <rPr>
        <b/>
        <sz val="16"/>
        <rFont val="Arial"/>
        <family val="2"/>
        <charset val="204"/>
      </rPr>
      <t xml:space="preserve">
(наименование муниципального района, городского округа)</t>
    </r>
  </si>
  <si>
    <t>Капитальное строительство объектов Филиала "Разрез "Тулунуголь"</t>
  </si>
  <si>
    <t>Приобретение оборудования взамен изношенного</t>
  </si>
  <si>
    <t>Филиал "Разрез "Тулунуголь" ООО "КВСУ"</t>
  </si>
  <si>
    <t>*</t>
  </si>
  <si>
    <t>с. Алгатуй</t>
  </si>
  <si>
    <t>ООО "Кедр"</t>
  </si>
  <si>
    <t>ООО "Стройпром"</t>
  </si>
  <si>
    <t>д. Казакова</t>
  </si>
  <si>
    <t>г. Тулун</t>
  </si>
  <si>
    <t>Азейское, Алгатуйское, Гадалейское сельские поселения</t>
  </si>
  <si>
    <t>Тулунский район</t>
  </si>
  <si>
    <t>ТППК "Будаговский"</t>
  </si>
  <si>
    <t>ООО "Казачка Ия"</t>
  </si>
  <si>
    <t>ООО "Ассорти"</t>
  </si>
  <si>
    <t>п. 4 отд. ГСС</t>
  </si>
  <si>
    <t>Филиал "Тулунский" АО "Дорожная служба Иркутской области"</t>
  </si>
  <si>
    <t>г. Тулун, Тулунский, Куйтунский районы</t>
  </si>
  <si>
    <t>ФГУ "Станция агрохимической службы "Тулунская"</t>
  </si>
  <si>
    <t>ООО "Монолит"</t>
  </si>
  <si>
    <t>ООО "Парижское"</t>
  </si>
  <si>
    <t>ООО "Урожай"</t>
  </si>
  <si>
    <t>ООО "Шерагульское"</t>
  </si>
  <si>
    <t>ООО "Мугунское"</t>
  </si>
  <si>
    <t>ООО "Мугунская ЛПБ"</t>
  </si>
  <si>
    <t>ООО "БайкалАгрострой"</t>
  </si>
  <si>
    <t>д. Афанасьева</t>
  </si>
  <si>
    <t>с. Мугун</t>
  </si>
  <si>
    <t>д. Новая Деревня</t>
  </si>
  <si>
    <t>д. Булюшкина</t>
  </si>
  <si>
    <t>с. Шерагул</t>
  </si>
  <si>
    <t>КФХ</t>
  </si>
  <si>
    <t>п. Ишидей</t>
  </si>
  <si>
    <t>ООО "Дельта"</t>
  </si>
  <si>
    <t>ООО "Крона"</t>
  </si>
  <si>
    <t>с. Едогон</t>
  </si>
  <si>
    <t>ООО "Мугунский щебеночный карьер"</t>
  </si>
  <si>
    <t>ООО ГГК "Билибино"</t>
  </si>
  <si>
    <t>Кирейское сельское поселение</t>
  </si>
  <si>
    <t>МКУ "Обслуживающий центр"</t>
  </si>
  <si>
    <t xml:space="preserve">г. Тулун </t>
  </si>
  <si>
    <t>МУСХП "Центральное"</t>
  </si>
  <si>
    <t>Азейское, Алгатуйское, Бурхунское, Будаговское, Писаревское, Шерагульское сельские поселения</t>
  </si>
  <si>
    <t>ООО "Теплосервис"</t>
  </si>
  <si>
    <t>МУП "Агропромэнерго"</t>
  </si>
  <si>
    <t>ООО "РЖД"</t>
  </si>
  <si>
    <t>с. Котик</t>
  </si>
  <si>
    <t>УФПС Иркутской области - Филиал ФГУП "Почта России" Тулунский Почтамт</t>
  </si>
  <si>
    <t>Тулунское райпо</t>
  </si>
  <si>
    <t>ООО"Колосок"</t>
  </si>
  <si>
    <t>с. Котик, п. Ишидей, п. Октябрьский</t>
  </si>
  <si>
    <t>ПСПК "Спутник"</t>
  </si>
  <si>
    <t>Прочие организации, не зарегистрированные на территории Тулунского района</t>
  </si>
  <si>
    <t>ООО "Наш дом"</t>
  </si>
  <si>
    <t>МКУ "Центр методического и финансового сопровождения образовательных учреждений Тулунского муниципального района"</t>
  </si>
  <si>
    <t>с. Икей, д. Паберега, с. Едогон, с. Шерагул, с. Нижний Бурдук</t>
  </si>
  <si>
    <t>с. Будагово, с. Умыган</t>
  </si>
  <si>
    <t>с. Котик, д. Афанасьева</t>
  </si>
  <si>
    <t>3,713,9</t>
  </si>
  <si>
    <t>1,335,5</t>
  </si>
  <si>
    <t>ООО "Парижская коммуна"</t>
  </si>
  <si>
    <t>Развитие семеводческого хозяйства зерновых, зернобобовых культур и однолетних трав в ООО "Урожай"</t>
  </si>
  <si>
    <t>Производство зерновых культур в ИП Глава КФХ "Шевцов А.М."</t>
  </si>
  <si>
    <t>ИП Глава КФХ "Шевцов А.М."</t>
  </si>
  <si>
    <t>ИП Глава КФХ "Смычков А.В."</t>
  </si>
  <si>
    <t>Прозиводство рапса в ООО "Парижское"</t>
  </si>
  <si>
    <t>Развитие семейной животноводческой фермы на базе ИП Глава КФХ "Лысенко С.К."</t>
  </si>
  <si>
    <t>ИП Глава КФХ "Лысенко С.К."</t>
  </si>
  <si>
    <t>Развитие семейной животноводческой фермы на базе ИП Глава КФХ "Тюков В.Ю."</t>
  </si>
  <si>
    <t>Будаговское сельское поселение, д. Килим</t>
  </si>
  <si>
    <t>Азейское, Алгатуйское, Гадалейское сельские поселения, с. Алгатуй</t>
  </si>
  <si>
    <t>Писаревское сельское поселение, д. Булюшкина</t>
  </si>
  <si>
    <t>Будаговское сельское поселение, д. Аверьчновка</t>
  </si>
  <si>
    <t>Производство зерновых культур в ИП Глава КФХ "Смычков А.В."</t>
  </si>
  <si>
    <t>Гадалейское сельское поселение, с. Гадалей</t>
  </si>
  <si>
    <t>Мугунское сельское поселение, с. Мугун</t>
  </si>
  <si>
    <t>Будаговское сельское поселение, д. Северный Кадуй</t>
  </si>
  <si>
    <t>ИП Глава КФХ "Тюков В.Ю."</t>
  </si>
  <si>
    <t>Развитие мясного скотоводства на базе ООО "Урожай"</t>
  </si>
  <si>
    <t>Едогонское сельское поселение, с. Едогон</t>
  </si>
  <si>
    <t>Развитие семейной животноводческой фкермы на базе ИП Глава КФХ "Кобрусев Д.В."</t>
  </si>
  <si>
    <t>ИП Глава КФХ "Кобрусев Д.В."</t>
  </si>
  <si>
    <t>Прочие (Аграрный техникум, наука ГСС)</t>
  </si>
  <si>
    <t>Торговля оптовая и розничная; ремонт автотранспортных средств и мотоциклов (без ИП)</t>
  </si>
  <si>
    <t>Растениеводство и животноводство, охота и предоставление соответствующих услуг в этих областях (с КФХ)</t>
  </si>
  <si>
    <t>Розничный товарооборот (без ИП)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</si>
  <si>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</si>
  <si>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</si>
  <si>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</si>
  <si>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</si>
  <si>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</si>
  <si>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</si>
  <si>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</si>
  <si>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</si>
  <si>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</si>
  <si>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</si>
  <si>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</si>
  <si>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</si>
  <si>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</si>
  <si>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</si>
  <si>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</si>
  <si>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</si>
  <si>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</si>
  <si>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</si>
  <si>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</si>
  <si>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</si>
  <si>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</si>
  <si>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</si>
  <si>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 Кульское</t>
  </si>
  <si>
    <t>Шерагульское</t>
  </si>
  <si>
    <t>Образование (без областных учреждений)</t>
  </si>
  <si>
    <t>Управление (ОМС)</t>
  </si>
  <si>
    <t>Количество индивидуальных предпринимателей (с КФХ)</t>
  </si>
  <si>
    <t>уголь, тыс. тонн</t>
  </si>
  <si>
    <t>зерно, тыс. тонн</t>
  </si>
  <si>
    <t>рапс, тыс. тонн</t>
  </si>
  <si>
    <t>молоко, тыс. тонн</t>
  </si>
  <si>
    <t>мясо, тыс. тонн</t>
  </si>
  <si>
    <t>Крупные и средние предприятия:</t>
  </si>
  <si>
    <t>Малые предприятия:</t>
  </si>
  <si>
    <t>Микропредприятия:</t>
  </si>
  <si>
    <t>Микропредприяти:</t>
  </si>
  <si>
    <t>Удельный вес микропредприятий, %</t>
  </si>
  <si>
    <t>ПРОВЕРКА</t>
  </si>
  <si>
    <t>Бюджетная сфера, всего:</t>
  </si>
  <si>
    <t xml:space="preserve">Образование </t>
  </si>
  <si>
    <t>Управление</t>
  </si>
  <si>
    <t>Культура</t>
  </si>
  <si>
    <t>Общеобразовательные учреждения (школы, д/с)</t>
  </si>
  <si>
    <t>Учреждения культуры</t>
  </si>
  <si>
    <t>Органы местного самоуправления</t>
  </si>
  <si>
    <t>г. Тулун, Тулунский район</t>
  </si>
  <si>
    <t>Выручка от реализации продукции, работ, услуг (в действующих ценах) предприятий малого бизнеса (с учетом микропредприятий и КФХ)</t>
  </si>
  <si>
    <t>Уд. вес выручки микропредприятий в выручке  в целом по МО</t>
  </si>
  <si>
    <t>Образование (с МКУ "Центр МиФСОУ ТМР")</t>
  </si>
  <si>
    <t>Среднемесячная начисленная заработная плата работников малых предприятий (с учетом микропредприятий и КФХ)</t>
  </si>
  <si>
    <t>Малые предприятия (с микропредприятиями и КФХ), всего:</t>
  </si>
  <si>
    <t>Удельный вес малых предприятий (с микропредприятиями и КФХ), %</t>
  </si>
  <si>
    <t>Фонд начисленной заработной платы работников малых предприятий (с учетом микропредприятий и КФХ)</t>
  </si>
  <si>
    <t xml:space="preserve">В том числе из общей численности работающих численность работников малых предприятий (с учетом микропредприятий и КФХ) - всего, </t>
  </si>
  <si>
    <t>Филиал "Разрез "Тулунуголь" ООО "КВСУ, Тулунский район, с. Алгатуй, ул. Школьная, 14</t>
  </si>
  <si>
    <t>Валовоы выпуск продукции в сельхозорганизациях (с КФХ)</t>
  </si>
  <si>
    <t>Уд. вес выручки предприятий малого бизнеса (с учетом микропредприятий и КФХ) в выручке  в целом по МО</t>
  </si>
  <si>
    <t>ПРОЕКТ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</si>
</sst>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00"/>
    <numFmt numFmtId="167" formatCode="#,##0.0000"/>
    <numFmt numFmtId="168" formatCode="0.000"/>
  </numFmts>
  <fonts count="40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20"/>
      <color rgb="FFFF0000"/>
      <name val="Times New Roman"/>
      <family val="1"/>
      <charset val="204"/>
    </font>
    <font>
      <b/>
      <u/>
      <sz val="16"/>
      <name val="Arial"/>
      <family val="2"/>
      <charset val="204"/>
    </font>
    <font>
      <u/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dashed">
        <color indexed="55"/>
      </bottom>
      <diagonal/>
    </border>
    <border>
      <left style="thin">
        <color indexed="23"/>
      </left>
      <right style="thin">
        <color indexed="64"/>
      </right>
      <top/>
      <bottom style="dashed">
        <color indexed="55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23"/>
      </top>
      <bottom/>
      <diagonal/>
    </border>
    <border>
      <left/>
      <right style="thin">
        <color indexed="64"/>
      </right>
      <top style="dashed">
        <color indexed="55"/>
      </top>
      <bottom style="dashed">
        <color indexed="23"/>
      </bottom>
      <diagonal/>
    </border>
    <border>
      <left/>
      <right style="thin">
        <color indexed="64"/>
      </right>
      <top/>
      <bottom style="dashed">
        <color indexed="23"/>
      </bottom>
      <diagonal/>
    </border>
    <border>
      <left/>
      <right style="thin">
        <color indexed="64"/>
      </right>
      <top style="dashed">
        <color indexed="23"/>
      </top>
      <bottom style="dashed">
        <color indexed="2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otted">
        <color indexed="64"/>
      </bottom>
      <diagonal/>
    </border>
    <border>
      <left/>
      <right style="thin">
        <color indexed="64"/>
      </right>
      <top style="dashed">
        <color indexed="23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23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 style="dotted">
        <color indexed="64"/>
      </right>
      <top/>
      <bottom style="dashed">
        <color indexed="23"/>
      </bottom>
      <diagonal/>
    </border>
    <border>
      <left style="dotted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dotted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dotted">
        <color indexed="64"/>
      </right>
      <top style="dashed">
        <color indexed="23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ashed">
        <color indexed="23"/>
      </top>
      <bottom style="dashed">
        <color indexed="23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dashed">
        <color indexed="23"/>
      </bottom>
      <diagonal/>
    </border>
    <border>
      <left style="dotted">
        <color indexed="64"/>
      </left>
      <right/>
      <top style="dashed">
        <color indexed="23"/>
      </top>
      <bottom/>
      <diagonal/>
    </border>
    <border>
      <left style="dotted">
        <color indexed="64"/>
      </left>
      <right/>
      <top style="dashed">
        <color indexed="55"/>
      </top>
      <bottom style="dashed">
        <color indexed="23"/>
      </bottom>
      <diagonal/>
    </border>
    <border>
      <left/>
      <right style="dotted">
        <color indexed="64"/>
      </right>
      <top style="dashed">
        <color indexed="55"/>
      </top>
      <bottom style="dashed">
        <color indexed="23"/>
      </bottom>
      <diagonal/>
    </border>
    <border>
      <left/>
      <right style="dotted">
        <color indexed="64"/>
      </right>
      <top style="dashed">
        <color indexed="23"/>
      </top>
      <bottom style="dashed">
        <color indexed="23"/>
      </bottom>
      <diagonal/>
    </border>
    <border>
      <left style="dotted">
        <color indexed="64"/>
      </left>
      <right style="thin">
        <color indexed="64"/>
      </right>
      <top style="dashed">
        <color indexed="23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23"/>
      </top>
      <bottom style="dotted">
        <color indexed="64"/>
      </bottom>
      <diagonal/>
    </border>
  </borders>
  <cellStyleXfs count="1">
    <xf numFmtId="0" fontId="0" fillId="0" borderId="0"/>
  </cellStyleXfs>
  <cellXfs count="65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/>
    <xf numFmtId="0" fontId="15" fillId="0" borderId="3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2" fillId="0" borderId="0" xfId="0" applyFont="1"/>
    <xf numFmtId="0" fontId="9" fillId="0" borderId="0" xfId="0" applyFont="1" applyBorder="1" applyAlignment="1">
      <alignment vertical="center"/>
    </xf>
    <xf numFmtId="0" fontId="19" fillId="0" borderId="0" xfId="0" applyFont="1" applyFill="1"/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27" fillId="0" borderId="0" xfId="0" applyFont="1" applyFill="1" applyAlignment="1">
      <alignment horizontal="right" vertical="center" wrapText="1"/>
    </xf>
    <xf numFmtId="0" fontId="28" fillId="2" borderId="0" xfId="0" applyFont="1" applyFill="1" applyAlignment="1">
      <alignment horizontal="left" wrapText="1"/>
    </xf>
    <xf numFmtId="0" fontId="28" fillId="2" borderId="0" xfId="0" applyFont="1" applyFill="1"/>
    <xf numFmtId="0" fontId="12" fillId="2" borderId="0" xfId="0" applyFont="1" applyFill="1"/>
    <xf numFmtId="0" fontId="28" fillId="2" borderId="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/>
    <xf numFmtId="0" fontId="24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9" xfId="0" applyFont="1" applyFill="1" applyBorder="1"/>
    <xf numFmtId="0" fontId="12" fillId="2" borderId="0" xfId="0" applyFont="1" applyFill="1" applyBorder="1"/>
    <xf numFmtId="0" fontId="23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/>
    <xf numFmtId="0" fontId="33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5" fillId="3" borderId="2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6" fillId="7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70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0" xfId="0" applyNumberFormat="1" applyFont="1" applyFill="1" applyBorder="1" applyAlignment="1">
      <alignment horizontal="center" vertical="center" wrapText="1"/>
    </xf>
    <xf numFmtId="3" fontId="3" fillId="3" borderId="31" xfId="0" applyNumberFormat="1" applyFont="1" applyFill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horizontal="center" vertical="center" wrapText="1"/>
    </xf>
    <xf numFmtId="4" fontId="6" fillId="7" borderId="70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70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30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3" fontId="6" fillId="7" borderId="44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4" fillId="0" borderId="0" xfId="0" applyFont="1"/>
    <xf numFmtId="0" fontId="6" fillId="0" borderId="10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4" fillId="6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 applyProtection="1">
      <alignment horizontal="left" vertical="center" wrapText="1"/>
      <protection locked="0"/>
    </xf>
    <xf numFmtId="0" fontId="23" fillId="7" borderId="1" xfId="0" applyFont="1" applyFill="1" applyBorder="1" applyAlignment="1" applyProtection="1">
      <alignment horizontal="left" vertical="center" wrapText="1"/>
      <protection locked="0"/>
    </xf>
    <xf numFmtId="0" fontId="24" fillId="7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35" fillId="0" borderId="0" xfId="0" applyFont="1" applyAlignment="1">
      <alignment vertical="center"/>
    </xf>
    <xf numFmtId="0" fontId="23" fillId="6" borderId="29" xfId="0" applyFont="1" applyFill="1" applyBorder="1" applyAlignment="1">
      <alignment horizontal="center" vertical="center" wrapText="1"/>
    </xf>
    <xf numFmtId="0" fontId="24" fillId="6" borderId="70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6" fillId="0" borderId="93" xfId="0" applyNumberFormat="1" applyFont="1" applyBorder="1" applyAlignment="1">
      <alignment horizontal="center" vertical="center"/>
    </xf>
    <xf numFmtId="4" fontId="3" fillId="8" borderId="98" xfId="0" applyNumberFormat="1" applyFont="1" applyFill="1" applyBorder="1" applyAlignment="1">
      <alignment horizontal="center" vertical="center" wrapText="1"/>
    </xf>
    <xf numFmtId="4" fontId="3" fillId="8" borderId="97" xfId="0" applyNumberFormat="1" applyFont="1" applyFill="1" applyBorder="1" applyAlignment="1">
      <alignment horizontal="center" vertical="center" wrapText="1"/>
    </xf>
    <xf numFmtId="4" fontId="3" fillId="8" borderId="75" xfId="0" applyNumberFormat="1" applyFont="1" applyFill="1" applyBorder="1" applyAlignment="1">
      <alignment horizontal="center" vertical="center" wrapText="1"/>
    </xf>
    <xf numFmtId="0" fontId="3" fillId="6" borderId="99" xfId="0" applyFont="1" applyFill="1" applyBorder="1" applyAlignment="1">
      <alignment horizontal="center" vertical="center"/>
    </xf>
    <xf numFmtId="0" fontId="19" fillId="3" borderId="78" xfId="0" applyFont="1" applyFill="1" applyBorder="1" applyAlignment="1">
      <alignment horizontal="center" vertical="center" wrapText="1"/>
    </xf>
    <xf numFmtId="4" fontId="3" fillId="8" borderId="101" xfId="0" applyNumberFormat="1" applyFont="1" applyFill="1" applyBorder="1" applyAlignment="1">
      <alignment horizontal="center" vertical="center" wrapText="1"/>
    </xf>
    <xf numFmtId="4" fontId="3" fillId="8" borderId="102" xfId="0" applyNumberFormat="1" applyFont="1" applyFill="1" applyBorder="1" applyAlignment="1">
      <alignment horizontal="center" vertical="center" wrapText="1"/>
    </xf>
    <xf numFmtId="4" fontId="3" fillId="8" borderId="74" xfId="0" applyNumberFormat="1" applyFont="1" applyFill="1" applyBorder="1" applyAlignment="1">
      <alignment horizontal="center" vertical="center" wrapText="1"/>
    </xf>
    <xf numFmtId="0" fontId="3" fillId="6" borderId="78" xfId="0" applyFont="1" applyFill="1" applyBorder="1" applyAlignment="1">
      <alignment horizontal="center" vertical="center" wrapText="1"/>
    </xf>
    <xf numFmtId="4" fontId="3" fillId="8" borderId="98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 wrapText="1"/>
    </xf>
    <xf numFmtId="0" fontId="19" fillId="3" borderId="88" xfId="0" applyFont="1" applyFill="1" applyBorder="1" applyAlignment="1">
      <alignment horizontal="center" vertical="center" wrapText="1"/>
    </xf>
    <xf numFmtId="0" fontId="19" fillId="3" borderId="89" xfId="0" applyFont="1" applyFill="1" applyBorder="1" applyAlignment="1">
      <alignment horizontal="center" vertical="center" wrapText="1"/>
    </xf>
    <xf numFmtId="0" fontId="19" fillId="3" borderId="103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7" borderId="3" xfId="0" applyNumberFormat="1" applyFont="1" applyFill="1" applyBorder="1" applyAlignment="1" applyProtection="1">
      <alignment horizontal="center" vertical="center"/>
      <protection locked="0"/>
    </xf>
    <xf numFmtId="4" fontId="6" fillId="7" borderId="91" xfId="0" applyNumberFormat="1" applyFont="1" applyFill="1" applyBorder="1" applyAlignment="1" applyProtection="1">
      <alignment horizontal="center" vertical="center"/>
      <protection locked="0"/>
    </xf>
    <xf numFmtId="4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9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7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3" fillId="6" borderId="75" xfId="0" applyNumberFormat="1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4" fontId="3" fillId="6" borderId="17" xfId="0" applyNumberFormat="1" applyFont="1" applyFill="1" applyBorder="1" applyAlignment="1" applyProtection="1">
      <alignment horizontal="center" vertical="center"/>
      <protection locked="0"/>
    </xf>
    <xf numFmtId="4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04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3" fillId="3" borderId="106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107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 applyProtection="1">
      <alignment horizontal="center" vertical="center" wrapText="1"/>
      <protection locked="0"/>
    </xf>
    <xf numFmtId="0" fontId="23" fillId="7" borderId="105" xfId="0" applyFont="1" applyFill="1" applyBorder="1" applyAlignment="1" applyProtection="1">
      <alignment horizontal="center" vertical="center" wrapText="1"/>
      <protection locked="0"/>
    </xf>
    <xf numFmtId="0" fontId="23" fillId="7" borderId="22" xfId="0" applyFont="1" applyFill="1" applyBorder="1" applyAlignment="1" applyProtection="1">
      <alignment horizontal="center" vertical="center" wrapText="1"/>
      <protection locked="0"/>
    </xf>
    <xf numFmtId="0" fontId="23" fillId="7" borderId="23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>
      <alignment vertical="center" wrapText="1"/>
    </xf>
    <xf numFmtId="0" fontId="23" fillId="2" borderId="106" xfId="0" applyFont="1" applyFill="1" applyBorder="1" applyAlignment="1">
      <alignment horizontal="center" vertical="center" wrapText="1"/>
    </xf>
    <xf numFmtId="0" fontId="23" fillId="2" borderId="107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0" fontId="28" fillId="7" borderId="3" xfId="0" applyFont="1" applyFill="1" applyBorder="1" applyAlignment="1" applyProtection="1">
      <alignment horizontal="center" vertical="center" wrapText="1"/>
      <protection locked="0"/>
    </xf>
    <xf numFmtId="0" fontId="28" fillId="7" borderId="113" xfId="0" applyFont="1" applyFill="1" applyBorder="1" applyAlignment="1" applyProtection="1">
      <alignment horizontal="center" vertical="center" wrapText="1"/>
      <protection locked="0"/>
    </xf>
    <xf numFmtId="0" fontId="28" fillId="7" borderId="108" xfId="0" applyFont="1" applyFill="1" applyBorder="1" applyAlignment="1" applyProtection="1">
      <alignment horizontal="center" vertical="center" wrapText="1"/>
      <protection locked="0"/>
    </xf>
    <xf numFmtId="0" fontId="28" fillId="7" borderId="110" xfId="0" applyFont="1" applyFill="1" applyBorder="1" applyAlignment="1" applyProtection="1">
      <alignment horizontal="center" vertical="center" wrapText="1"/>
      <protection locked="0"/>
    </xf>
    <xf numFmtId="0" fontId="28" fillId="7" borderId="111" xfId="0" applyFont="1" applyFill="1" applyBorder="1" applyAlignment="1" applyProtection="1">
      <alignment horizontal="center" vertical="center" wrapText="1"/>
      <protection locked="0"/>
    </xf>
    <xf numFmtId="0" fontId="28" fillId="7" borderId="35" xfId="0" applyFont="1" applyFill="1" applyBorder="1" applyAlignment="1" applyProtection="1">
      <alignment horizontal="center" vertical="center"/>
      <protection locked="0"/>
    </xf>
    <xf numFmtId="0" fontId="28" fillId="7" borderId="36" xfId="0" applyFont="1" applyFill="1" applyBorder="1" applyAlignment="1" applyProtection="1">
      <alignment horizontal="center" vertical="center"/>
      <protection locked="0"/>
    </xf>
    <xf numFmtId="0" fontId="28" fillId="7" borderId="18" xfId="0" applyFont="1" applyFill="1" applyBorder="1" applyAlignment="1" applyProtection="1">
      <alignment horizontal="center" vertical="center"/>
      <protection locked="0"/>
    </xf>
    <xf numFmtId="0" fontId="28" fillId="7" borderId="33" xfId="0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28" fillId="7" borderId="31" xfId="0" applyFont="1" applyFill="1" applyBorder="1" applyAlignment="1" applyProtection="1">
      <alignment horizontal="center" vertical="center"/>
      <protection locked="0"/>
    </xf>
    <xf numFmtId="0" fontId="28" fillId="7" borderId="32" xfId="0" applyFont="1" applyFill="1" applyBorder="1" applyAlignment="1" applyProtection="1">
      <alignment horizontal="center" vertical="center"/>
      <protection locked="0"/>
    </xf>
    <xf numFmtId="0" fontId="28" fillId="7" borderId="2" xfId="0" applyFont="1" applyFill="1" applyBorder="1" applyAlignment="1" applyProtection="1">
      <alignment horizontal="center" vertical="center"/>
      <protection locked="0"/>
    </xf>
    <xf numFmtId="0" fontId="28" fillId="7" borderId="114" xfId="0" applyFont="1" applyFill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 applyProtection="1">
      <alignment horizontal="center" vertical="center"/>
      <protection locked="0"/>
    </xf>
    <xf numFmtId="0" fontId="28" fillId="7" borderId="109" xfId="0" applyFont="1" applyFill="1" applyBorder="1" applyAlignment="1" applyProtection="1">
      <alignment horizontal="center" vertical="center"/>
      <protection locked="0"/>
    </xf>
    <xf numFmtId="0" fontId="28" fillId="7" borderId="111" xfId="0" applyFont="1" applyFill="1" applyBorder="1" applyAlignment="1" applyProtection="1">
      <alignment horizontal="center" vertical="center"/>
      <protection locked="0"/>
    </xf>
    <xf numFmtId="0" fontId="28" fillId="7" borderId="112" xfId="0" applyFont="1" applyFill="1" applyBorder="1" applyAlignment="1" applyProtection="1">
      <alignment horizontal="center" vertical="center"/>
      <protection locked="0"/>
    </xf>
    <xf numFmtId="0" fontId="28" fillId="7" borderId="22" xfId="0" applyFont="1" applyFill="1" applyBorder="1" applyAlignment="1" applyProtection="1">
      <alignment horizontal="center" vertical="center"/>
      <protection locked="0"/>
    </xf>
    <xf numFmtId="0" fontId="28" fillId="7" borderId="23" xfId="0" applyFont="1" applyFill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28" fillId="7" borderId="26" xfId="0" applyFont="1" applyFill="1" applyBorder="1" applyAlignment="1" applyProtection="1">
      <alignment horizontal="center" vertical="center"/>
      <protection locked="0"/>
    </xf>
    <xf numFmtId="0" fontId="32" fillId="7" borderId="1" xfId="0" applyFont="1" applyFill="1" applyBorder="1" applyAlignment="1" applyProtection="1">
      <alignment horizontal="center" vertical="center"/>
      <protection locked="0"/>
    </xf>
    <xf numFmtId="0" fontId="32" fillId="7" borderId="35" xfId="0" applyFont="1" applyFill="1" applyBorder="1" applyAlignment="1" applyProtection="1">
      <alignment horizontal="center" vertical="center"/>
      <protection locked="0"/>
    </xf>
    <xf numFmtId="0" fontId="32" fillId="7" borderId="29" xfId="0" applyFont="1" applyFill="1" applyBorder="1" applyAlignment="1" applyProtection="1">
      <alignment horizontal="center" vertical="center"/>
      <protection locked="0"/>
    </xf>
    <xf numFmtId="0" fontId="32" fillId="7" borderId="31" xfId="0" applyFont="1" applyFill="1" applyBorder="1" applyAlignment="1" applyProtection="1">
      <alignment horizontal="center" vertical="center"/>
      <protection locked="0"/>
    </xf>
    <xf numFmtId="0" fontId="32" fillId="7" borderId="32" xfId="0" applyFont="1" applyFill="1" applyBorder="1" applyAlignment="1" applyProtection="1">
      <alignment horizontal="center" vertical="center"/>
      <protection locked="0"/>
    </xf>
    <xf numFmtId="0" fontId="31" fillId="3" borderId="3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  <protection locked="0"/>
    </xf>
    <xf numFmtId="0" fontId="28" fillId="7" borderId="29" xfId="0" applyFont="1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3" fillId="6" borderId="70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0" borderId="9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9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9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3" fillId="6" borderId="96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6" borderId="13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 applyProtection="1">
      <alignment horizontal="center" vertical="center"/>
      <protection locked="0"/>
    </xf>
    <xf numFmtId="4" fontId="6" fillId="7" borderId="92" xfId="0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 applyProtection="1">
      <alignment horizontal="center" vertical="center"/>
      <protection locked="0"/>
    </xf>
    <xf numFmtId="4" fontId="6" fillId="7" borderId="90" xfId="0" applyNumberFormat="1" applyFont="1" applyFill="1" applyBorder="1" applyAlignment="1" applyProtection="1">
      <alignment horizontal="center" vertical="center"/>
      <protection locked="0"/>
    </xf>
    <xf numFmtId="0" fontId="15" fillId="6" borderId="91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15" fillId="6" borderId="94" xfId="0" applyFont="1" applyFill="1" applyBorder="1" applyAlignment="1">
      <alignment horizontal="center" vertical="center"/>
    </xf>
    <xf numFmtId="0" fontId="15" fillId="6" borderId="7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96" xfId="0" applyFont="1" applyFill="1" applyBorder="1" applyAlignment="1">
      <alignment horizontal="center" vertical="center"/>
    </xf>
    <xf numFmtId="166" fontId="6" fillId="7" borderId="3" xfId="0" applyNumberFormat="1" applyFont="1" applyFill="1" applyBorder="1" applyAlignment="1" applyProtection="1">
      <alignment horizontal="center" vertical="center"/>
      <protection locked="0"/>
    </xf>
    <xf numFmtId="166" fontId="6" fillId="7" borderId="91" xfId="0" applyNumberFormat="1" applyFont="1" applyFill="1" applyBorder="1" applyAlignment="1" applyProtection="1">
      <alignment horizontal="center" vertical="center"/>
      <protection locked="0"/>
    </xf>
    <xf numFmtId="4" fontId="6" fillId="7" borderId="17" xfId="0" applyNumberFormat="1" applyFont="1" applyFill="1" applyBorder="1" applyAlignment="1" applyProtection="1">
      <alignment horizontal="center" vertical="center"/>
      <protection locked="0"/>
    </xf>
    <xf numFmtId="4" fontId="6" fillId="7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6" borderId="6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7" fillId="6" borderId="17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1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28" fillId="6" borderId="1" xfId="0" applyNumberFormat="1" applyFont="1" applyFill="1" applyBorder="1" applyAlignment="1">
      <alignment horizontal="center" vertical="center" wrapText="1"/>
    </xf>
    <xf numFmtId="167" fontId="6" fillId="7" borderId="3" xfId="0" applyNumberFormat="1" applyFont="1" applyFill="1" applyBorder="1" applyAlignment="1" applyProtection="1">
      <alignment horizontal="center" vertical="center"/>
      <protection locked="0"/>
    </xf>
    <xf numFmtId="167" fontId="6" fillId="7" borderId="91" xfId="0" applyNumberFormat="1" applyFont="1" applyFill="1" applyBorder="1" applyAlignment="1" applyProtection="1">
      <alignment horizontal="center" vertical="center"/>
      <protection locked="0"/>
    </xf>
    <xf numFmtId="166" fontId="6" fillId="7" borderId="4" xfId="0" applyNumberFormat="1" applyFont="1" applyFill="1" applyBorder="1" applyAlignment="1" applyProtection="1">
      <alignment horizontal="center" vertical="center"/>
      <protection locked="0"/>
    </xf>
    <xf numFmtId="166" fontId="6" fillId="7" borderId="92" xfId="0" applyNumberFormat="1" applyFont="1" applyFill="1" applyBorder="1" applyAlignment="1" applyProtection="1">
      <alignment horizontal="center" vertical="center"/>
      <protection locked="0"/>
    </xf>
    <xf numFmtId="3" fontId="6" fillId="7" borderId="3" xfId="0" applyNumberFormat="1" applyFont="1" applyFill="1" applyBorder="1" applyAlignment="1" applyProtection="1">
      <alignment horizontal="center" vertical="center"/>
      <protection locked="0"/>
    </xf>
    <xf numFmtId="3" fontId="6" fillId="7" borderId="9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20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7" borderId="119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35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32" fillId="7" borderId="29" xfId="0" applyFont="1" applyFill="1" applyBorder="1" applyAlignment="1" applyProtection="1">
      <alignment horizontal="center" vertical="center" wrapText="1"/>
      <protection locked="0"/>
    </xf>
    <xf numFmtId="0" fontId="32" fillId="7" borderId="31" xfId="0" applyFont="1" applyFill="1" applyBorder="1" applyAlignment="1" applyProtection="1">
      <alignment horizontal="center" vertical="center" wrapText="1"/>
      <protection locked="0"/>
    </xf>
    <xf numFmtId="0" fontId="32" fillId="7" borderId="32" xfId="0" applyFont="1" applyFill="1" applyBorder="1" applyAlignment="1" applyProtection="1">
      <alignment horizontal="center" vertical="center" wrapText="1"/>
      <protection locked="0"/>
    </xf>
    <xf numFmtId="0" fontId="32" fillId="7" borderId="18" xfId="0" applyFont="1" applyFill="1" applyBorder="1" applyAlignment="1" applyProtection="1">
      <alignment horizontal="center" vertical="center" wrapText="1"/>
      <protection locked="0"/>
    </xf>
    <xf numFmtId="0" fontId="32" fillId="7" borderId="33" xfId="0" applyFont="1" applyFill="1" applyBorder="1" applyAlignment="1" applyProtection="1">
      <alignment horizontal="center" vertical="center" wrapText="1"/>
      <protection locked="0"/>
    </xf>
    <xf numFmtId="0" fontId="1" fillId="7" borderId="18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1" fontId="23" fillId="6" borderId="1" xfId="0" applyNumberFormat="1" applyFont="1" applyFill="1" applyBorder="1" applyAlignment="1">
      <alignment horizontal="center" vertical="center" wrapText="1"/>
    </xf>
    <xf numFmtId="165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>
      <alignment horizontal="center" vertical="center" wrapText="1"/>
    </xf>
    <xf numFmtId="165" fontId="6" fillId="6" borderId="10" xfId="0" applyNumberFormat="1" applyFont="1" applyFill="1" applyBorder="1" applyAlignment="1">
      <alignment horizontal="center" vertical="center" wrapText="1"/>
    </xf>
    <xf numFmtId="165" fontId="6" fillId="6" borderId="16" xfId="0" applyNumberFormat="1" applyFont="1" applyFill="1" applyBorder="1" applyAlignment="1">
      <alignment horizontal="center" vertical="center" wrapText="1"/>
    </xf>
    <xf numFmtId="166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33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33" xfId="0" applyFont="1" applyFill="1" applyBorder="1" applyAlignment="1" applyProtection="1">
      <alignment horizontal="left" vertical="center" wrapText="1"/>
      <protection locked="0"/>
    </xf>
    <xf numFmtId="0" fontId="6" fillId="7" borderId="29" xfId="0" applyFont="1" applyFill="1" applyBorder="1" applyAlignment="1" applyProtection="1">
      <alignment horizontal="left" vertical="center" wrapText="1"/>
      <protection locked="0"/>
    </xf>
    <xf numFmtId="165" fontId="29" fillId="7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7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29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29" fillId="7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7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7" borderId="2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29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4" fillId="7" borderId="1" xfId="0" applyFont="1" applyFill="1" applyBorder="1" applyAlignment="1" applyProtection="1">
      <alignment horizontal="center" vertical="center" wrapText="1"/>
      <protection locked="0"/>
    </xf>
    <xf numFmtId="0" fontId="24" fillId="7" borderId="29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1" fontId="24" fillId="6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  <xf numFmtId="0" fontId="24" fillId="7" borderId="0" xfId="0" applyFont="1" applyFill="1" applyBorder="1" applyAlignment="1" applyProtection="1">
      <alignment horizontal="center" vertical="center" wrapText="1"/>
      <protection locked="0"/>
    </xf>
    <xf numFmtId="0" fontId="28" fillId="6" borderId="70" xfId="0" applyFont="1" applyFill="1" applyBorder="1" applyAlignment="1">
      <alignment horizontal="left" vertical="center" wrapText="1"/>
    </xf>
    <xf numFmtId="0" fontId="24" fillId="7" borderId="70" xfId="0" applyFont="1" applyFill="1" applyBorder="1" applyAlignment="1" applyProtection="1">
      <alignment horizontal="left" vertical="center" wrapText="1"/>
      <protection locked="0"/>
    </xf>
    <xf numFmtId="0" fontId="28" fillId="7" borderId="70" xfId="0" applyFont="1" applyFill="1" applyBorder="1" applyAlignment="1" applyProtection="1">
      <alignment horizontal="left" vertical="center" wrapText="1"/>
      <protection locked="0"/>
    </xf>
    <xf numFmtId="0" fontId="26" fillId="7" borderId="70" xfId="0" applyFont="1" applyFill="1" applyBorder="1" applyAlignment="1" applyProtection="1">
      <alignment horizontal="left" vertical="center" wrapText="1"/>
      <protection locked="0"/>
    </xf>
    <xf numFmtId="0" fontId="23" fillId="7" borderId="70" xfId="0" applyFont="1" applyFill="1" applyBorder="1" applyAlignment="1" applyProtection="1">
      <alignment horizontal="left" vertical="center" wrapText="1"/>
      <protection locked="0"/>
    </xf>
    <xf numFmtId="0" fontId="23" fillId="6" borderId="38" xfId="0" applyFont="1" applyFill="1" applyBorder="1" applyAlignment="1">
      <alignment horizontal="center" vertical="center" wrapText="1"/>
    </xf>
    <xf numFmtId="0" fontId="24" fillId="6" borderId="38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 applyProtection="1">
      <alignment horizontal="center" vertical="center" wrapText="1"/>
      <protection locked="0"/>
    </xf>
    <xf numFmtId="0" fontId="28" fillId="7" borderId="38" xfId="0" applyFont="1" applyFill="1" applyBorder="1" applyAlignment="1" applyProtection="1">
      <alignment horizontal="center" vertical="center" wrapText="1"/>
      <protection locked="0"/>
    </xf>
    <xf numFmtId="0" fontId="23" fillId="6" borderId="48" xfId="0" applyFont="1" applyFill="1" applyBorder="1" applyAlignment="1">
      <alignment horizontal="left" vertical="center" wrapText="1"/>
    </xf>
    <xf numFmtId="0" fontId="23" fillId="6" borderId="50" xfId="0" applyFont="1" applyFill="1" applyBorder="1" applyAlignment="1">
      <alignment horizontal="left" vertical="center" wrapText="1"/>
    </xf>
    <xf numFmtId="0" fontId="23" fillId="6" borderId="50" xfId="0" applyFont="1" applyFill="1" applyBorder="1" applyAlignment="1">
      <alignment horizontal="center" vertical="center" wrapText="1"/>
    </xf>
    <xf numFmtId="0" fontId="23" fillId="6" borderId="55" xfId="0" applyFont="1" applyFill="1" applyBorder="1" applyAlignment="1">
      <alignment horizontal="center" vertical="center" wrapText="1"/>
    </xf>
    <xf numFmtId="0" fontId="23" fillId="6" borderId="122" xfId="0" applyFont="1" applyFill="1" applyBorder="1" applyAlignment="1">
      <alignment horizontal="center" vertical="center" wrapText="1"/>
    </xf>
    <xf numFmtId="1" fontId="23" fillId="6" borderId="50" xfId="0" applyNumberFormat="1" applyFont="1" applyFill="1" applyBorder="1" applyAlignment="1">
      <alignment horizontal="center" vertical="center" wrapText="1"/>
    </xf>
    <xf numFmtId="0" fontId="28" fillId="7" borderId="30" xfId="0" applyFont="1" applyFill="1" applyBorder="1" applyAlignment="1" applyProtection="1">
      <alignment horizontal="left" vertical="center" wrapText="1"/>
      <protection locked="0"/>
    </xf>
    <xf numFmtId="0" fontId="28" fillId="7" borderId="31" xfId="0" applyFont="1" applyFill="1" applyBorder="1" applyAlignment="1" applyProtection="1">
      <alignment horizontal="left" vertical="center" wrapText="1"/>
      <protection locked="0"/>
    </xf>
    <xf numFmtId="0" fontId="28" fillId="7" borderId="31" xfId="0" applyFont="1" applyFill="1" applyBorder="1" applyAlignment="1" applyProtection="1">
      <alignment horizontal="center" vertical="center" wrapText="1"/>
      <protection locked="0"/>
    </xf>
    <xf numFmtId="0" fontId="28" fillId="7" borderId="32" xfId="0" applyFont="1" applyFill="1" applyBorder="1" applyAlignment="1" applyProtection="1">
      <alignment horizontal="center" vertical="center" wrapText="1"/>
      <protection locked="0"/>
    </xf>
    <xf numFmtId="0" fontId="28" fillId="7" borderId="89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6" fillId="7" borderId="3" xfId="0" applyNumberFormat="1" applyFont="1" applyFill="1" applyBorder="1" applyAlignment="1" applyProtection="1">
      <alignment horizontal="center" vertical="center"/>
      <protection locked="0"/>
    </xf>
    <xf numFmtId="165" fontId="6" fillId="7" borderId="91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5" fontId="29" fillId="7" borderId="121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121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>
      <alignment horizontal="center" vertical="center" wrapText="1"/>
    </xf>
    <xf numFmtId="165" fontId="5" fillId="7" borderId="118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123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4" xfId="0" applyFont="1" applyBorder="1" applyAlignment="1">
      <alignment horizontal="center" vertical="center" wrapText="1"/>
    </xf>
    <xf numFmtId="165" fontId="6" fillId="7" borderId="1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6" xfId="0" applyFont="1" applyBorder="1" applyAlignment="1">
      <alignment horizontal="center" vertical="center" wrapText="1"/>
    </xf>
    <xf numFmtId="165" fontId="6" fillId="7" borderId="1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8" xfId="0" applyFont="1" applyBorder="1" applyAlignment="1">
      <alignment horizontal="left" vertical="center" wrapText="1"/>
    </xf>
    <xf numFmtId="0" fontId="29" fillId="6" borderId="139" xfId="0" applyFont="1" applyFill="1" applyBorder="1" applyAlignment="1">
      <alignment horizontal="left" vertical="center" wrapText="1"/>
    </xf>
    <xf numFmtId="164" fontId="3" fillId="6" borderId="140" xfId="0" applyNumberFormat="1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horizontal="left" vertical="center" wrapText="1"/>
    </xf>
    <xf numFmtId="164" fontId="6" fillId="0" borderId="1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3" xfId="0" applyFont="1" applyFill="1" applyBorder="1" applyAlignment="1">
      <alignment horizontal="left" vertical="center" wrapText="1"/>
    </xf>
    <xf numFmtId="165" fontId="6" fillId="7" borderId="1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3" xfId="0" applyFont="1" applyBorder="1" applyAlignment="1">
      <alignment horizontal="left" vertical="center" wrapText="1"/>
    </xf>
    <xf numFmtId="0" fontId="29" fillId="0" borderId="139" xfId="0" applyFont="1" applyBorder="1" applyAlignment="1">
      <alignment horizontal="left" vertical="center" wrapText="1"/>
    </xf>
    <xf numFmtId="165" fontId="29" fillId="7" borderId="14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35" xfId="0" applyFont="1" applyFill="1" applyBorder="1" applyAlignment="1">
      <alignment horizontal="left" vertical="center" wrapText="1"/>
    </xf>
    <xf numFmtId="165" fontId="29" fillId="7" borderId="145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41" xfId="0" applyFont="1" applyFill="1" applyBorder="1" applyAlignment="1">
      <alignment horizontal="left" vertical="center" wrapText="1"/>
    </xf>
    <xf numFmtId="0" fontId="3" fillId="6" borderId="142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left" vertical="center" wrapText="1"/>
    </xf>
    <xf numFmtId="165" fontId="5" fillId="5" borderId="144" xfId="0" applyNumberFormat="1" applyFont="1" applyFill="1" applyBorder="1" applyAlignment="1">
      <alignment horizontal="center" vertical="center" wrapText="1"/>
    </xf>
    <xf numFmtId="164" fontId="5" fillId="7" borderId="14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43" xfId="0" applyFont="1" applyFill="1" applyBorder="1" applyAlignment="1">
      <alignment horizontal="left" vertical="center" wrapText="1"/>
    </xf>
    <xf numFmtId="0" fontId="3" fillId="5" borderId="144" xfId="0" applyFont="1" applyFill="1" applyBorder="1" applyAlignment="1">
      <alignment horizontal="center" vertical="center" wrapText="1"/>
    </xf>
    <xf numFmtId="0" fontId="21" fillId="6" borderId="143" xfId="0" applyFont="1" applyFill="1" applyBorder="1" applyAlignment="1">
      <alignment horizontal="left" vertical="center" wrapText="1"/>
    </xf>
    <xf numFmtId="0" fontId="6" fillId="6" borderId="144" xfId="0" applyFont="1" applyFill="1" applyBorder="1" applyAlignment="1">
      <alignment horizontal="center" vertical="center" wrapText="1"/>
    </xf>
    <xf numFmtId="49" fontId="5" fillId="0" borderId="143" xfId="0" applyNumberFormat="1" applyFont="1" applyFill="1" applyBorder="1" applyAlignment="1">
      <alignment horizontal="left" vertical="center" wrapText="1"/>
    </xf>
    <xf numFmtId="165" fontId="5" fillId="7" borderId="144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143" xfId="0" applyNumberFormat="1" applyFont="1" applyFill="1" applyBorder="1" applyAlignment="1">
      <alignment horizontal="left" vertical="center" wrapText="1"/>
    </xf>
    <xf numFmtId="0" fontId="5" fillId="0" borderId="143" xfId="0" applyFont="1" applyBorder="1" applyAlignment="1">
      <alignment horizontal="left" vertical="center" wrapText="1"/>
    </xf>
    <xf numFmtId="4" fontId="5" fillId="7" borderId="144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144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144" xfId="0" applyNumberFormat="1" applyFont="1" applyFill="1" applyBorder="1" applyAlignment="1">
      <alignment horizontal="center" vertical="center" wrapText="1"/>
    </xf>
    <xf numFmtId="0" fontId="3" fillId="6" borderId="144" xfId="0" applyFont="1" applyFill="1" applyBorder="1" applyAlignment="1">
      <alignment horizontal="center" vertical="center" wrapText="1"/>
    </xf>
    <xf numFmtId="3" fontId="5" fillId="7" borderId="144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14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43" xfId="0" applyFont="1" applyFill="1" applyBorder="1" applyAlignment="1">
      <alignment horizontal="left" vertical="center" wrapText="1"/>
    </xf>
    <xf numFmtId="0" fontId="29" fillId="0" borderId="143" xfId="0" applyFont="1" applyFill="1" applyBorder="1" applyAlignment="1">
      <alignment horizontal="left" vertical="center" wrapText="1"/>
    </xf>
    <xf numFmtId="3" fontId="29" fillId="7" borderId="14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35" xfId="0" applyFont="1" applyBorder="1" applyAlignment="1">
      <alignment horizontal="left" vertical="center" wrapText="1"/>
    </xf>
    <xf numFmtId="164" fontId="29" fillId="7" borderId="14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1" xfId="0" applyFont="1" applyBorder="1" applyAlignment="1">
      <alignment horizontal="left" vertical="center" wrapText="1"/>
    </xf>
    <xf numFmtId="166" fontId="29" fillId="7" borderId="14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3" xfId="0" applyFont="1" applyBorder="1" applyAlignment="1">
      <alignment horizontal="left" vertical="center" wrapText="1"/>
    </xf>
    <xf numFmtId="4" fontId="6" fillId="7" borderId="144" xfId="0" applyNumberFormat="1" applyFont="1" applyFill="1" applyBorder="1" applyAlignment="1" applyProtection="1">
      <alignment horizontal="center" vertical="center" wrapText="1"/>
      <protection locked="0"/>
    </xf>
    <xf numFmtId="166" fontId="6" fillId="7" borderId="1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8" xfId="0" applyFont="1" applyBorder="1" applyAlignment="1">
      <alignment horizontal="left" vertical="center" wrapText="1"/>
    </xf>
    <xf numFmtId="0" fontId="6" fillId="7" borderId="14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9" xfId="0" applyFont="1" applyFill="1" applyBorder="1" applyAlignment="1">
      <alignment horizontal="left" vertical="center" wrapText="1"/>
    </xf>
    <xf numFmtId="0" fontId="29" fillId="0" borderId="149" xfId="0" applyFont="1" applyBorder="1" applyAlignment="1">
      <alignment horizontal="left" vertical="center" wrapText="1"/>
    </xf>
    <xf numFmtId="166" fontId="6" fillId="0" borderId="144" xfId="0" applyNumberFormat="1" applyFont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left" vertical="center" wrapText="1"/>
    </xf>
    <xf numFmtId="0" fontId="6" fillId="0" borderId="149" xfId="0" applyFont="1" applyBorder="1" applyAlignment="1">
      <alignment horizontal="left" vertical="center" wrapText="1"/>
    </xf>
    <xf numFmtId="0" fontId="29" fillId="0" borderId="149" xfId="0" applyFont="1" applyFill="1" applyBorder="1" applyAlignment="1">
      <alignment horizontal="left" vertical="center" wrapText="1"/>
    </xf>
    <xf numFmtId="164" fontId="29" fillId="7" borderId="14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4" xfId="0" applyNumberFormat="1" applyFont="1" applyBorder="1" applyAlignment="1">
      <alignment horizontal="center" vertical="center" wrapText="1"/>
    </xf>
    <xf numFmtId="0" fontId="5" fillId="0" borderId="149" xfId="0" applyFont="1" applyBorder="1" applyAlignment="1">
      <alignment horizontal="left" vertical="center" wrapText="1"/>
    </xf>
    <xf numFmtId="3" fontId="5" fillId="0" borderId="144" xfId="0" applyNumberFormat="1" applyFont="1" applyBorder="1" applyAlignment="1">
      <alignment horizontal="center" vertical="center" wrapText="1"/>
    </xf>
    <xf numFmtId="0" fontId="6" fillId="0" borderId="150" xfId="0" applyFont="1" applyBorder="1" applyAlignment="1">
      <alignment horizontal="left" vertical="center" wrapText="1"/>
    </xf>
    <xf numFmtId="0" fontId="6" fillId="7" borderId="150" xfId="0" applyFont="1" applyFill="1" applyBorder="1" applyAlignment="1" applyProtection="1">
      <alignment horizontal="left" vertical="center" wrapText="1"/>
      <protection locked="0"/>
    </xf>
    <xf numFmtId="0" fontId="29" fillId="0" borderId="151" xfId="0" applyFont="1" applyBorder="1" applyAlignment="1">
      <alignment horizontal="left" vertical="center" wrapText="1"/>
    </xf>
    <xf numFmtId="165" fontId="6" fillId="0" borderId="144" xfId="0" applyNumberFormat="1" applyFont="1" applyBorder="1" applyAlignment="1">
      <alignment horizontal="center" vertical="center" wrapText="1"/>
    </xf>
    <xf numFmtId="0" fontId="29" fillId="0" borderId="152" xfId="0" applyFont="1" applyBorder="1" applyAlignment="1">
      <alignment horizontal="left" vertical="center" wrapText="1"/>
    </xf>
    <xf numFmtId="0" fontId="29" fillId="0" borderId="153" xfId="0" applyFont="1" applyBorder="1" applyAlignment="1">
      <alignment horizontal="left" vertical="center" wrapText="1"/>
    </xf>
    <xf numFmtId="165" fontId="29" fillId="7" borderId="154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42" xfId="0" applyNumberFormat="1" applyFont="1" applyFill="1" applyBorder="1" applyAlignment="1" applyProtection="1">
      <alignment horizontal="center" vertical="center" wrapText="1"/>
      <protection locked="0"/>
    </xf>
    <xf numFmtId="165" fontId="29" fillId="7" borderId="15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6" xfId="0" applyFont="1" applyBorder="1" applyAlignment="1">
      <alignment horizontal="left" vertical="center" wrapText="1"/>
    </xf>
    <xf numFmtId="165" fontId="6" fillId="7" borderId="14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7" xfId="0" applyFont="1" applyBorder="1" applyAlignment="1">
      <alignment horizontal="left" vertical="center" wrapText="1"/>
    </xf>
    <xf numFmtId="0" fontId="6" fillId="0" borderId="158" xfId="0" applyFont="1" applyBorder="1" applyAlignment="1">
      <alignment horizontal="center" vertical="center" wrapText="1"/>
    </xf>
    <xf numFmtId="165" fontId="6" fillId="7" borderId="124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5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7" borderId="44" xfId="0" applyNumberFormat="1" applyFont="1" applyFill="1" applyBorder="1" applyAlignment="1" applyProtection="1">
      <alignment horizontal="center" vertical="center"/>
      <protection locked="0"/>
    </xf>
    <xf numFmtId="3" fontId="6" fillId="7" borderId="33" xfId="0" applyNumberFormat="1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3" fontId="6" fillId="7" borderId="76" xfId="0" applyNumberFormat="1" applyFont="1" applyFill="1" applyBorder="1" applyAlignment="1" applyProtection="1">
      <alignment horizontal="center" vertical="center"/>
      <protection locked="0"/>
    </xf>
    <xf numFmtId="3" fontId="6" fillId="7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center" vertical="center"/>
    </xf>
    <xf numFmtId="3" fontId="6" fillId="7" borderId="70" xfId="0" applyNumberFormat="1" applyFont="1" applyFill="1" applyBorder="1" applyAlignment="1" applyProtection="1">
      <alignment horizontal="center" vertical="center"/>
      <protection locked="0"/>
    </xf>
    <xf numFmtId="3" fontId="6" fillId="7" borderId="29" xfId="0" applyNumberFormat="1" applyFont="1" applyFill="1" applyBorder="1" applyAlignment="1" applyProtection="1">
      <alignment horizontal="center" vertical="center"/>
      <protection locked="0"/>
    </xf>
    <xf numFmtId="0" fontId="6" fillId="7" borderId="70" xfId="0" applyFont="1" applyFill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3" fontId="3" fillId="3" borderId="32" xfId="0" applyNumberFormat="1" applyFont="1" applyFill="1" applyBorder="1" applyAlignment="1">
      <alignment horizontal="center" vertical="center"/>
    </xf>
    <xf numFmtId="3" fontId="3" fillId="3" borderId="78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3" fillId="3" borderId="30" xfId="0" applyNumberFormat="1" applyFont="1" applyFill="1" applyBorder="1" applyAlignment="1">
      <alignment horizontal="center" vertical="center" wrapText="1"/>
    </xf>
    <xf numFmtId="165" fontId="3" fillId="3" borderId="31" xfId="0" applyNumberFormat="1" applyFont="1" applyFill="1" applyBorder="1" applyAlignment="1">
      <alignment horizontal="center" vertical="center" wrapText="1"/>
    </xf>
    <xf numFmtId="165" fontId="3" fillId="3" borderId="32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4" fillId="3" borderId="13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138" xfId="0" applyFont="1" applyFill="1" applyBorder="1" applyAlignment="1">
      <alignment horizontal="center" vertical="center" wrapText="1"/>
    </xf>
    <xf numFmtId="0" fontId="3" fillId="3" borderId="14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1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34" xfId="0" applyFont="1" applyFill="1" applyBorder="1" applyAlignment="1">
      <alignment horizontal="center" vertical="center" wrapText="1"/>
    </xf>
    <xf numFmtId="0" fontId="3" fillId="3" borderId="136" xfId="0" applyFont="1" applyFill="1" applyBorder="1" applyAlignment="1">
      <alignment horizontal="center" vertical="center" wrapText="1"/>
    </xf>
    <xf numFmtId="0" fontId="3" fillId="3" borderId="130" xfId="0" applyFont="1" applyFill="1" applyBorder="1" applyAlignment="1">
      <alignment horizontal="center" vertical="center" wrapText="1"/>
    </xf>
    <xf numFmtId="0" fontId="3" fillId="3" borderId="131" xfId="0" applyFont="1" applyFill="1" applyBorder="1" applyAlignment="1">
      <alignment horizontal="center" vertical="center" wrapText="1"/>
    </xf>
    <xf numFmtId="0" fontId="3" fillId="3" borderId="132" xfId="0" applyFont="1" applyFill="1" applyBorder="1" applyAlignment="1">
      <alignment horizontal="center" vertical="center" wrapText="1"/>
    </xf>
    <xf numFmtId="0" fontId="3" fillId="3" borderId="129" xfId="0" applyFont="1" applyFill="1" applyBorder="1" applyAlignment="1">
      <alignment horizontal="center" vertical="center" wrapText="1"/>
    </xf>
    <xf numFmtId="0" fontId="3" fillId="3" borderId="133" xfId="0" applyFont="1" applyFill="1" applyBorder="1" applyAlignment="1">
      <alignment horizontal="center" vertical="center" wrapText="1"/>
    </xf>
    <xf numFmtId="0" fontId="3" fillId="3" borderId="135" xfId="0" applyFont="1" applyFill="1" applyBorder="1" applyAlignment="1">
      <alignment horizontal="center"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/>
    <xf numFmtId="0" fontId="28" fillId="3" borderId="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2" fillId="4" borderId="0" xfId="0" applyFont="1" applyFill="1" applyBorder="1" applyAlignment="1"/>
    <xf numFmtId="0" fontId="16" fillId="3" borderId="27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3" borderId="71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15" fillId="3" borderId="83" xfId="0" applyFont="1" applyFill="1" applyBorder="1" applyAlignment="1">
      <alignment horizontal="center" vertical="center" wrapText="1"/>
    </xf>
    <xf numFmtId="0" fontId="15" fillId="3" borderId="77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/>
    </xf>
    <xf numFmtId="0" fontId="28" fillId="7" borderId="47" xfId="0" applyFont="1" applyFill="1" applyBorder="1" applyAlignment="1" applyProtection="1">
      <alignment horizontal="center" vertical="center" wrapText="1"/>
      <protection locked="0"/>
    </xf>
    <xf numFmtId="0" fontId="28" fillId="7" borderId="43" xfId="0" applyFont="1" applyFill="1" applyBorder="1" applyAlignment="1" applyProtection="1">
      <alignment horizontal="center" vertical="center" wrapText="1"/>
      <protection locked="0"/>
    </xf>
    <xf numFmtId="0" fontId="28" fillId="7" borderId="48" xfId="0" applyFont="1" applyFill="1" applyBorder="1" applyAlignment="1" applyProtection="1">
      <alignment horizontal="center" vertical="center" wrapText="1"/>
      <protection locked="0"/>
    </xf>
    <xf numFmtId="0" fontId="28" fillId="2" borderId="45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23" fillId="2" borderId="117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2" borderId="115" xfId="0" applyFont="1" applyFill="1" applyBorder="1" applyAlignment="1">
      <alignment horizontal="center" vertical="center" wrapText="1"/>
    </xf>
    <xf numFmtId="0" fontId="23" fillId="2" borderId="116" xfId="0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 wrapText="1"/>
    </xf>
    <xf numFmtId="0" fontId="23" fillId="3" borderId="80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/>
    </xf>
    <xf numFmtId="0" fontId="23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 applyProtection="1">
      <alignment horizontal="center" wrapText="1"/>
      <protection locked="0"/>
    </xf>
    <xf numFmtId="0" fontId="23" fillId="3" borderId="61" xfId="0" applyFont="1" applyFill="1" applyBorder="1" applyAlignment="1">
      <alignment horizontal="center" vertical="center" wrapText="1"/>
    </xf>
    <xf numFmtId="0" fontId="23" fillId="3" borderId="62" xfId="0" applyFont="1" applyFill="1" applyBorder="1" applyAlignment="1">
      <alignment horizontal="center" vertical="center" wrapText="1"/>
    </xf>
    <xf numFmtId="0" fontId="23" fillId="3" borderId="59" xfId="0" applyFont="1" applyFill="1" applyBorder="1" applyAlignment="1">
      <alignment horizontal="center" vertical="center" wrapText="1"/>
    </xf>
    <xf numFmtId="0" fontId="23" fillId="3" borderId="60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top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7" borderId="85" xfId="0" applyFill="1" applyBorder="1" applyAlignment="1" applyProtection="1">
      <alignment horizontal="center"/>
      <protection locked="0"/>
    </xf>
    <xf numFmtId="0" fontId="0" fillId="7" borderId="86" xfId="0" applyFill="1" applyBorder="1" applyAlignment="1" applyProtection="1">
      <alignment horizontal="center"/>
      <protection locked="0"/>
    </xf>
    <xf numFmtId="0" fontId="0" fillId="7" borderId="87" xfId="0" applyFill="1" applyBorder="1" applyAlignment="1" applyProtection="1">
      <alignment horizontal="center"/>
      <protection locked="0"/>
    </xf>
    <xf numFmtId="0" fontId="6" fillId="3" borderId="8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2" fillId="7" borderId="71" xfId="0" applyFont="1" applyFill="1" applyBorder="1" applyAlignment="1" applyProtection="1">
      <alignment horizontal="center" vertical="center" wrapText="1"/>
      <protection locked="0"/>
    </xf>
    <xf numFmtId="0" fontId="32" fillId="7" borderId="70" xfId="0" applyFont="1" applyFill="1" applyBorder="1" applyAlignment="1" applyProtection="1">
      <alignment horizontal="center" vertical="center" wrapText="1"/>
      <protection locked="0"/>
    </xf>
    <xf numFmtId="0" fontId="32" fillId="7" borderId="30" xfId="0" applyFont="1" applyFill="1" applyBorder="1" applyAlignment="1" applyProtection="1">
      <alignment horizontal="center" vertical="center" wrapText="1"/>
      <protection locked="0"/>
    </xf>
    <xf numFmtId="0" fontId="32" fillId="7" borderId="49" xfId="0" applyFont="1" applyFill="1" applyBorder="1" applyAlignment="1" applyProtection="1">
      <alignment horizontal="left" vertical="center" wrapText="1"/>
      <protection locked="0"/>
    </xf>
    <xf numFmtId="0" fontId="32" fillId="7" borderId="11" xfId="0" applyFont="1" applyFill="1" applyBorder="1" applyAlignment="1" applyProtection="1">
      <alignment horizontal="left" vertical="center" wrapText="1"/>
      <protection locked="0"/>
    </xf>
    <xf numFmtId="0" fontId="32" fillId="7" borderId="50" xfId="0" applyFont="1" applyFill="1" applyBorder="1" applyAlignment="1" applyProtection="1">
      <alignment horizontal="left" vertical="center" wrapText="1"/>
      <protection locked="0"/>
    </xf>
    <xf numFmtId="0" fontId="6" fillId="2" borderId="115" xfId="0" applyFont="1" applyFill="1" applyBorder="1" applyAlignment="1">
      <alignment horizontal="center" vertical="center" wrapText="1"/>
    </xf>
    <xf numFmtId="0" fontId="6" fillId="2" borderId="1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righ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3" borderId="49" xfId="0" applyFont="1" applyFill="1" applyBorder="1" applyAlignment="1">
      <alignment horizontal="center" vertical="center" wrapText="1"/>
    </xf>
    <xf numFmtId="0" fontId="31" fillId="3" borderId="50" xfId="0" applyFont="1" applyFill="1" applyBorder="1" applyAlignment="1">
      <alignment horizontal="center" vertical="center" wrapText="1"/>
    </xf>
    <xf numFmtId="0" fontId="31" fillId="3" borderId="71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54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  <pageSetUpPr fitToPage="1"/>
  </sheetPr>
  <dimension ref="A1:I172"/>
  <sheetViews>
    <sheetView tabSelected="1" view="pageBreakPreview" zoomScale="75" zoomScaleNormal="75" workbookViewId="0">
      <selection activeCell="A4" sqref="A4:I4"/>
    </sheetView>
  </sheetViews>
  <sheetFormatPr defaultRowHeight="13.2"/>
  <cols>
    <col min="1" max="1" width="76" customWidth="1"/>
    <col min="2" max="2" width="15.6640625" customWidth="1"/>
    <col min="3" max="3" width="13.88671875" customWidth="1"/>
    <col min="4" max="4" width="14.109375" customWidth="1"/>
    <col min="5" max="5" width="13" customWidth="1"/>
    <col min="6" max="6" width="13.6640625" bestFit="1" customWidth="1"/>
    <col min="7" max="9" width="15.109375" bestFit="1" customWidth="1"/>
  </cols>
  <sheetData>
    <row r="1" spans="1:9" ht="37.200000000000003" customHeight="1">
      <c r="A1" s="482" t="s">
        <v>609</v>
      </c>
      <c r="B1" s="482"/>
      <c r="C1" s="482"/>
      <c r="D1" s="482"/>
      <c r="E1" s="482"/>
      <c r="F1" s="482"/>
      <c r="H1" s="648" t="s">
        <v>71</v>
      </c>
      <c r="I1" s="648"/>
    </row>
    <row r="2" spans="1:9" ht="39" customHeight="1">
      <c r="A2" s="649" t="s">
        <v>782</v>
      </c>
      <c r="B2" s="50"/>
      <c r="C2" s="50"/>
      <c r="D2" s="50"/>
      <c r="E2" s="50"/>
      <c r="F2" s="50"/>
      <c r="H2" s="481" t="s">
        <v>600</v>
      </c>
      <c r="I2" s="481"/>
    </row>
    <row r="3" spans="1:9" ht="2.25" customHeight="1">
      <c r="A3" s="1"/>
      <c r="B3" s="2"/>
      <c r="C3" s="1"/>
      <c r="D3" s="1"/>
      <c r="E3" s="15"/>
      <c r="F3" s="15"/>
      <c r="G3" s="15"/>
    </row>
    <row r="4" spans="1:9" ht="51" customHeight="1">
      <c r="A4" s="486" t="s">
        <v>638</v>
      </c>
      <c r="B4" s="486"/>
      <c r="C4" s="486"/>
      <c r="D4" s="486"/>
      <c r="E4" s="486"/>
      <c r="F4" s="486"/>
      <c r="G4" s="486"/>
      <c r="H4" s="486"/>
      <c r="I4" s="486"/>
    </row>
    <row r="5" spans="1:9" ht="2.25" customHeight="1">
      <c r="A5" s="12"/>
      <c r="B5" s="12"/>
      <c r="C5" s="12"/>
      <c r="D5" s="12"/>
      <c r="E5" s="12"/>
      <c r="F5" s="12"/>
      <c r="G5" s="12"/>
    </row>
    <row r="6" spans="1:9" ht="21" customHeight="1">
      <c r="A6" s="495" t="s">
        <v>11</v>
      </c>
      <c r="B6" s="483" t="s">
        <v>12</v>
      </c>
      <c r="C6" s="483" t="s">
        <v>209</v>
      </c>
      <c r="D6" s="483" t="s">
        <v>597</v>
      </c>
      <c r="E6" s="483" t="s">
        <v>598</v>
      </c>
      <c r="F6" s="492" t="s">
        <v>74</v>
      </c>
      <c r="G6" s="493"/>
      <c r="H6" s="493"/>
      <c r="I6" s="494"/>
    </row>
    <row r="7" spans="1:9" ht="33" customHeight="1">
      <c r="A7" s="496"/>
      <c r="B7" s="484"/>
      <c r="C7" s="484"/>
      <c r="D7" s="484"/>
      <c r="E7" s="484"/>
      <c r="F7" s="487" t="s">
        <v>206</v>
      </c>
      <c r="G7" s="479"/>
      <c r="H7" s="488" t="s">
        <v>210</v>
      </c>
      <c r="I7" s="490" t="s">
        <v>599</v>
      </c>
    </row>
    <row r="8" spans="1:9" ht="22.95" customHeight="1">
      <c r="A8" s="497"/>
      <c r="B8" s="485"/>
      <c r="C8" s="485"/>
      <c r="D8" s="485"/>
      <c r="E8" s="485"/>
      <c r="F8" s="62" t="s">
        <v>66</v>
      </c>
      <c r="G8" s="371" t="s">
        <v>7</v>
      </c>
      <c r="H8" s="489"/>
      <c r="I8" s="491"/>
    </row>
    <row r="9" spans="1:9" ht="17.399999999999999">
      <c r="A9" s="475" t="s">
        <v>13</v>
      </c>
      <c r="B9" s="476"/>
      <c r="C9" s="476"/>
      <c r="D9" s="476"/>
      <c r="E9" s="476"/>
      <c r="F9" s="476"/>
      <c r="G9" s="476"/>
      <c r="H9" s="476"/>
      <c r="I9" s="477"/>
    </row>
    <row r="10" spans="1:9" ht="36">
      <c r="A10" s="380" t="s">
        <v>87</v>
      </c>
      <c r="B10" s="297" t="s">
        <v>14</v>
      </c>
      <c r="C10" s="272">
        <f>C12+C16+C17+C18+C19+C20+C21+C22+C23+C24</f>
        <v>5915.7999999999993</v>
      </c>
      <c r="D10" s="272">
        <f t="shared" ref="D10:I10" si="0">D12+D16+D17+D18+D19+D20+D21+D22+D23+D24</f>
        <v>6499.0999999999995</v>
      </c>
      <c r="E10" s="272">
        <f t="shared" si="0"/>
        <v>1345.1</v>
      </c>
      <c r="F10" s="272">
        <f t="shared" si="0"/>
        <v>0</v>
      </c>
      <c r="G10" s="272">
        <f t="shared" si="0"/>
        <v>1322.6</v>
      </c>
      <c r="H10" s="272">
        <f t="shared" si="0"/>
        <v>1376.6999999999998</v>
      </c>
      <c r="I10" s="381">
        <f t="shared" si="0"/>
        <v>1430.6</v>
      </c>
    </row>
    <row r="11" spans="1:9" ht="18">
      <c r="A11" s="382" t="s">
        <v>15</v>
      </c>
      <c r="B11" s="298"/>
      <c r="C11" s="247"/>
      <c r="D11" s="247"/>
      <c r="E11" s="247"/>
      <c r="F11" s="247"/>
      <c r="G11" s="248"/>
      <c r="H11" s="247"/>
      <c r="I11" s="383"/>
    </row>
    <row r="12" spans="1:9" ht="36">
      <c r="A12" s="384" t="s">
        <v>211</v>
      </c>
      <c r="B12" s="84" t="s">
        <v>14</v>
      </c>
      <c r="C12" s="271">
        <f>SUM(C13:C15)</f>
        <v>745.09999999999991</v>
      </c>
      <c r="D12" s="271">
        <f t="shared" ref="D12:I12" si="1">SUM(D13:D15)</f>
        <v>731.09999999999991</v>
      </c>
      <c r="E12" s="271">
        <f t="shared" si="1"/>
        <v>775.4</v>
      </c>
      <c r="F12" s="271">
        <f t="shared" si="1"/>
        <v>0</v>
      </c>
      <c r="G12" s="271">
        <f t="shared" si="1"/>
        <v>809.8</v>
      </c>
      <c r="H12" s="271">
        <f t="shared" si="1"/>
        <v>841</v>
      </c>
      <c r="I12" s="385">
        <f t="shared" si="1"/>
        <v>876.09999999999991</v>
      </c>
    </row>
    <row r="13" spans="1:9" ht="38.25" customHeight="1">
      <c r="A13" s="386" t="s">
        <v>723</v>
      </c>
      <c r="B13" s="84" t="s">
        <v>14</v>
      </c>
      <c r="C13" s="271">
        <v>405.9</v>
      </c>
      <c r="D13" s="271">
        <v>392.7</v>
      </c>
      <c r="E13" s="271">
        <v>426.4</v>
      </c>
      <c r="F13" s="271"/>
      <c r="G13" s="271">
        <v>444.3</v>
      </c>
      <c r="H13" s="271">
        <v>460.3</v>
      </c>
      <c r="I13" s="385">
        <v>478.7</v>
      </c>
    </row>
    <row r="14" spans="1:9" ht="18">
      <c r="A14" s="386" t="s">
        <v>213</v>
      </c>
      <c r="B14" s="84" t="s">
        <v>14</v>
      </c>
      <c r="C14" s="271">
        <v>339.2</v>
      </c>
      <c r="D14" s="271">
        <v>338.4</v>
      </c>
      <c r="E14" s="271">
        <v>349</v>
      </c>
      <c r="F14" s="271"/>
      <c r="G14" s="271">
        <v>365.5</v>
      </c>
      <c r="H14" s="271">
        <v>380.7</v>
      </c>
      <c r="I14" s="385">
        <v>397.4</v>
      </c>
    </row>
    <row r="15" spans="1:9" ht="18">
      <c r="A15" s="386" t="s">
        <v>214</v>
      </c>
      <c r="B15" s="84" t="s">
        <v>14</v>
      </c>
      <c r="C15" s="271">
        <v>0</v>
      </c>
      <c r="D15" s="271">
        <v>0</v>
      </c>
      <c r="E15" s="271">
        <v>0</v>
      </c>
      <c r="F15" s="271"/>
      <c r="G15" s="271">
        <v>0</v>
      </c>
      <c r="H15" s="271">
        <v>0</v>
      </c>
      <c r="I15" s="385">
        <v>0</v>
      </c>
    </row>
    <row r="16" spans="1:9" ht="18">
      <c r="A16" s="386" t="s">
        <v>51</v>
      </c>
      <c r="B16" s="84" t="s">
        <v>14</v>
      </c>
      <c r="C16" s="271">
        <v>4781.3</v>
      </c>
      <c r="D16" s="271">
        <v>5305.7</v>
      </c>
      <c r="E16" s="271">
        <v>55.1</v>
      </c>
      <c r="F16" s="271"/>
      <c r="G16" s="271">
        <v>55.7</v>
      </c>
      <c r="H16" s="271">
        <v>56.4</v>
      </c>
      <c r="I16" s="385">
        <v>57.1</v>
      </c>
    </row>
    <row r="17" spans="1:9" ht="18">
      <c r="A17" s="386" t="s">
        <v>52</v>
      </c>
      <c r="B17" s="84" t="s">
        <v>14</v>
      </c>
      <c r="C17" s="271">
        <v>0</v>
      </c>
      <c r="D17" s="271">
        <v>19.3</v>
      </c>
      <c r="E17" s="271">
        <v>23.5</v>
      </c>
      <c r="F17" s="271"/>
      <c r="G17" s="271">
        <v>28.3</v>
      </c>
      <c r="H17" s="271">
        <v>33.299999999999997</v>
      </c>
      <c r="I17" s="385">
        <v>39</v>
      </c>
    </row>
    <row r="18" spans="1:9" ht="40.5" customHeight="1">
      <c r="A18" s="386" t="s">
        <v>215</v>
      </c>
      <c r="B18" s="84" t="s">
        <v>14</v>
      </c>
      <c r="C18" s="271">
        <v>38.4</v>
      </c>
      <c r="D18" s="271">
        <v>53.1</v>
      </c>
      <c r="E18" s="271">
        <v>62.2</v>
      </c>
      <c r="F18" s="271"/>
      <c r="G18" s="271">
        <v>64.7</v>
      </c>
      <c r="H18" s="271">
        <v>67.400000000000006</v>
      </c>
      <c r="I18" s="385">
        <v>70.099999999999994</v>
      </c>
    </row>
    <row r="19" spans="1:9" ht="37.5" customHeight="1">
      <c r="A19" s="384" t="s">
        <v>216</v>
      </c>
      <c r="B19" s="84" t="s">
        <v>14</v>
      </c>
      <c r="C19" s="271">
        <v>0</v>
      </c>
      <c r="D19" s="271">
        <v>0</v>
      </c>
      <c r="E19" s="271">
        <v>0</v>
      </c>
      <c r="F19" s="271"/>
      <c r="G19" s="271">
        <v>0</v>
      </c>
      <c r="H19" s="271">
        <v>0</v>
      </c>
      <c r="I19" s="385">
        <v>0</v>
      </c>
    </row>
    <row r="20" spans="1:9" ht="18">
      <c r="A20" s="386" t="s">
        <v>19</v>
      </c>
      <c r="B20" s="84" t="s">
        <v>14</v>
      </c>
      <c r="C20" s="271">
        <v>203</v>
      </c>
      <c r="D20" s="271">
        <v>260.2</v>
      </c>
      <c r="E20" s="271">
        <v>311</v>
      </c>
      <c r="F20" s="271"/>
      <c r="G20" s="271">
        <v>257.10000000000002</v>
      </c>
      <c r="H20" s="271">
        <v>268.5</v>
      </c>
      <c r="I20" s="385">
        <v>273.8</v>
      </c>
    </row>
    <row r="21" spans="1:9" ht="36">
      <c r="A21" s="384" t="s">
        <v>722</v>
      </c>
      <c r="B21" s="84" t="s">
        <v>14</v>
      </c>
      <c r="C21" s="271">
        <v>144.30000000000001</v>
      </c>
      <c r="D21" s="271">
        <v>126</v>
      </c>
      <c r="E21" s="271">
        <v>114.1</v>
      </c>
      <c r="F21" s="271"/>
      <c r="G21" s="271">
        <v>103</v>
      </c>
      <c r="H21" s="271">
        <v>106</v>
      </c>
      <c r="I21" s="385">
        <v>110.2</v>
      </c>
    </row>
    <row r="22" spans="1:9" ht="18">
      <c r="A22" s="386" t="s">
        <v>299</v>
      </c>
      <c r="B22" s="84" t="s">
        <v>14</v>
      </c>
      <c r="C22" s="271">
        <v>0</v>
      </c>
      <c r="D22" s="271">
        <v>0</v>
      </c>
      <c r="E22" s="271">
        <v>0</v>
      </c>
      <c r="F22" s="271"/>
      <c r="G22" s="271">
        <v>0</v>
      </c>
      <c r="H22" s="271">
        <v>0</v>
      </c>
      <c r="I22" s="385">
        <v>0</v>
      </c>
    </row>
    <row r="23" spans="1:9" ht="18">
      <c r="A23" s="386" t="s">
        <v>300</v>
      </c>
      <c r="B23" s="84" t="s">
        <v>14</v>
      </c>
      <c r="C23" s="271">
        <v>0</v>
      </c>
      <c r="D23" s="271">
        <v>0</v>
      </c>
      <c r="E23" s="271">
        <v>0</v>
      </c>
      <c r="F23" s="271"/>
      <c r="G23" s="271">
        <v>0</v>
      </c>
      <c r="H23" s="271">
        <v>0</v>
      </c>
      <c r="I23" s="385">
        <v>0</v>
      </c>
    </row>
    <row r="24" spans="1:9" ht="18">
      <c r="A24" s="386" t="s">
        <v>57</v>
      </c>
      <c r="B24" s="84" t="s">
        <v>14</v>
      </c>
      <c r="C24" s="271">
        <v>3.7</v>
      </c>
      <c r="D24" s="271">
        <v>3.7</v>
      </c>
      <c r="E24" s="271">
        <v>3.8</v>
      </c>
      <c r="F24" s="271"/>
      <c r="G24" s="271">
        <v>4</v>
      </c>
      <c r="H24" s="271">
        <v>4.0999999999999996</v>
      </c>
      <c r="I24" s="385">
        <v>4.3</v>
      </c>
    </row>
    <row r="25" spans="1:9" ht="54">
      <c r="A25" s="387" t="s">
        <v>771</v>
      </c>
      <c r="B25" s="299" t="s">
        <v>14</v>
      </c>
      <c r="C25" s="282">
        <v>621.70000000000005</v>
      </c>
      <c r="D25" s="282">
        <v>620.1</v>
      </c>
      <c r="E25" s="282">
        <v>644.70000000000005</v>
      </c>
      <c r="F25" s="282"/>
      <c r="G25" s="282">
        <v>660.5</v>
      </c>
      <c r="H25" s="282">
        <v>689.3</v>
      </c>
      <c r="I25" s="388">
        <v>721.6</v>
      </c>
    </row>
    <row r="26" spans="1:9" ht="44.25" customHeight="1">
      <c r="A26" s="389" t="s">
        <v>153</v>
      </c>
      <c r="B26" s="300" t="s">
        <v>14</v>
      </c>
      <c r="C26" s="283">
        <v>173.6</v>
      </c>
      <c r="D26" s="283">
        <v>170.8</v>
      </c>
      <c r="E26" s="283">
        <v>163.1</v>
      </c>
      <c r="F26" s="283"/>
      <c r="G26" s="283">
        <v>163.4</v>
      </c>
      <c r="H26" s="283">
        <v>178.4</v>
      </c>
      <c r="I26" s="390">
        <v>195.3</v>
      </c>
    </row>
    <row r="27" spans="1:9" ht="15.75" customHeight="1">
      <c r="A27" s="478" t="s">
        <v>18</v>
      </c>
      <c r="B27" s="479"/>
      <c r="C27" s="479"/>
      <c r="D27" s="479"/>
      <c r="E27" s="479"/>
      <c r="F27" s="479"/>
      <c r="G27" s="479"/>
      <c r="H27" s="479"/>
      <c r="I27" s="480"/>
    </row>
    <row r="28" spans="1:9" ht="15" customHeight="1">
      <c r="A28" s="391" t="s">
        <v>75</v>
      </c>
      <c r="B28" s="250"/>
      <c r="C28" s="250"/>
      <c r="D28" s="250"/>
      <c r="E28" s="250"/>
      <c r="F28" s="250"/>
      <c r="G28" s="250"/>
      <c r="H28" s="250"/>
      <c r="I28" s="392"/>
    </row>
    <row r="29" spans="1:9" ht="41.25" customHeight="1">
      <c r="A29" s="393" t="s">
        <v>634</v>
      </c>
      <c r="B29" s="285" t="s">
        <v>14</v>
      </c>
      <c r="C29" s="284">
        <f>C33+C36+C39+C42</f>
        <v>4810.3</v>
      </c>
      <c r="D29" s="284">
        <f t="shared" ref="D29:I29" si="2">D33+D36+D39+D42</f>
        <v>5379.8</v>
      </c>
      <c r="E29" s="284">
        <f t="shared" si="2"/>
        <v>143.10000000000002</v>
      </c>
      <c r="F29" s="284">
        <f t="shared" si="2"/>
        <v>0</v>
      </c>
      <c r="G29" s="284">
        <f t="shared" si="2"/>
        <v>150.19999999999999</v>
      </c>
      <c r="H29" s="284">
        <f t="shared" si="2"/>
        <v>157.4</v>
      </c>
      <c r="I29" s="394">
        <f t="shared" si="2"/>
        <v>165</v>
      </c>
    </row>
    <row r="30" spans="1:9" ht="18">
      <c r="A30" s="393" t="s">
        <v>77</v>
      </c>
      <c r="B30" s="285" t="s">
        <v>16</v>
      </c>
      <c r="C30" s="286">
        <v>101.5</v>
      </c>
      <c r="D30" s="286">
        <v>105.6</v>
      </c>
      <c r="E30" s="286">
        <v>99.6</v>
      </c>
      <c r="F30" s="286"/>
      <c r="G30" s="286">
        <v>90.8</v>
      </c>
      <c r="H30" s="286">
        <v>94.9</v>
      </c>
      <c r="I30" s="395">
        <v>99.5</v>
      </c>
    </row>
    <row r="31" spans="1:9" ht="18">
      <c r="A31" s="396" t="s">
        <v>29</v>
      </c>
      <c r="B31" s="301"/>
      <c r="C31" s="251"/>
      <c r="D31" s="251"/>
      <c r="E31" s="251"/>
      <c r="F31" s="251"/>
      <c r="G31" s="251"/>
      <c r="H31" s="251"/>
      <c r="I31" s="397"/>
    </row>
    <row r="32" spans="1:9" ht="18">
      <c r="A32" s="398" t="s">
        <v>218</v>
      </c>
      <c r="B32" s="252"/>
      <c r="C32" s="252"/>
      <c r="D32" s="252"/>
      <c r="E32" s="252"/>
      <c r="F32" s="252"/>
      <c r="G32" s="252"/>
      <c r="H32" s="252"/>
      <c r="I32" s="399"/>
    </row>
    <row r="33" spans="1:9" ht="36">
      <c r="A33" s="400" t="s">
        <v>219</v>
      </c>
      <c r="B33" s="285" t="s">
        <v>14</v>
      </c>
      <c r="C33" s="287">
        <v>4779.6000000000004</v>
      </c>
      <c r="D33" s="287">
        <v>5304.5</v>
      </c>
      <c r="E33" s="287">
        <v>54</v>
      </c>
      <c r="F33" s="287"/>
      <c r="G33" s="287">
        <v>54.7</v>
      </c>
      <c r="H33" s="287">
        <v>55.4</v>
      </c>
      <c r="I33" s="401">
        <v>56.1</v>
      </c>
    </row>
    <row r="34" spans="1:9" ht="18">
      <c r="A34" s="400" t="s">
        <v>4</v>
      </c>
      <c r="B34" s="285" t="s">
        <v>16</v>
      </c>
      <c r="C34" s="287">
        <v>101.8</v>
      </c>
      <c r="D34" s="287">
        <v>105.4</v>
      </c>
      <c r="E34" s="287">
        <v>99.5</v>
      </c>
      <c r="F34" s="287"/>
      <c r="G34" s="287">
        <v>90.7</v>
      </c>
      <c r="H34" s="287">
        <v>94.9</v>
      </c>
      <c r="I34" s="401">
        <v>99.4</v>
      </c>
    </row>
    <row r="35" spans="1:9" ht="18">
      <c r="A35" s="398" t="s">
        <v>220</v>
      </c>
      <c r="B35" s="252"/>
      <c r="C35" s="252"/>
      <c r="D35" s="252"/>
      <c r="E35" s="252"/>
      <c r="F35" s="252"/>
      <c r="G35" s="252"/>
      <c r="H35" s="252"/>
      <c r="I35" s="399"/>
    </row>
    <row r="36" spans="1:9" ht="36">
      <c r="A36" s="400" t="s">
        <v>219</v>
      </c>
      <c r="B36" s="285" t="s">
        <v>14</v>
      </c>
      <c r="C36" s="287">
        <v>0</v>
      </c>
      <c r="D36" s="287">
        <v>14</v>
      </c>
      <c r="E36" s="287">
        <v>17.2</v>
      </c>
      <c r="F36" s="287"/>
      <c r="G36" s="287">
        <v>20.7</v>
      </c>
      <c r="H36" s="287">
        <v>24.1</v>
      </c>
      <c r="I36" s="401">
        <v>27.9</v>
      </c>
    </row>
    <row r="37" spans="1:9" ht="18">
      <c r="A37" s="400" t="s">
        <v>4</v>
      </c>
      <c r="B37" s="285" t="s">
        <v>16</v>
      </c>
      <c r="C37" s="287">
        <v>0</v>
      </c>
      <c r="D37" s="287">
        <v>0</v>
      </c>
      <c r="E37" s="287">
        <v>120.2</v>
      </c>
      <c r="F37" s="287"/>
      <c r="G37" s="287">
        <v>120.3</v>
      </c>
      <c r="H37" s="287">
        <v>120</v>
      </c>
      <c r="I37" s="401">
        <v>120</v>
      </c>
    </row>
    <row r="38" spans="1:9" ht="34.799999999999997">
      <c r="A38" s="402" t="s">
        <v>221</v>
      </c>
      <c r="B38" s="252"/>
      <c r="C38" s="252"/>
      <c r="D38" s="252"/>
      <c r="E38" s="252"/>
      <c r="F38" s="253"/>
      <c r="G38" s="252"/>
      <c r="H38" s="253"/>
      <c r="I38" s="399"/>
    </row>
    <row r="39" spans="1:9" ht="36">
      <c r="A39" s="400" t="s">
        <v>222</v>
      </c>
      <c r="B39" s="285" t="s">
        <v>14</v>
      </c>
      <c r="C39" s="287">
        <v>30.7</v>
      </c>
      <c r="D39" s="287">
        <v>61.3</v>
      </c>
      <c r="E39" s="287">
        <v>71.900000000000006</v>
      </c>
      <c r="F39" s="288"/>
      <c r="G39" s="287">
        <v>74.8</v>
      </c>
      <c r="H39" s="288">
        <v>77.900000000000006</v>
      </c>
      <c r="I39" s="401">
        <v>81</v>
      </c>
    </row>
    <row r="40" spans="1:9" ht="18">
      <c r="A40" s="400" t="s">
        <v>4</v>
      </c>
      <c r="B40" s="285" t="s">
        <v>16</v>
      </c>
      <c r="C40" s="287">
        <v>0</v>
      </c>
      <c r="D40" s="287">
        <v>135.6</v>
      </c>
      <c r="E40" s="287">
        <v>105.9</v>
      </c>
      <c r="F40" s="288"/>
      <c r="G40" s="287">
        <v>103.2</v>
      </c>
      <c r="H40" s="288">
        <v>103.2</v>
      </c>
      <c r="I40" s="401">
        <v>103.3</v>
      </c>
    </row>
    <row r="41" spans="1:9" ht="52.2">
      <c r="A41" s="402" t="s">
        <v>223</v>
      </c>
      <c r="B41" s="252"/>
      <c r="C41" s="252"/>
      <c r="D41" s="252"/>
      <c r="E41" s="252"/>
      <c r="F41" s="253"/>
      <c r="G41" s="252"/>
      <c r="H41" s="253"/>
      <c r="I41" s="399"/>
    </row>
    <row r="42" spans="1:9" ht="36">
      <c r="A42" s="400" t="s">
        <v>222</v>
      </c>
      <c r="B42" s="285" t="s">
        <v>14</v>
      </c>
      <c r="C42" s="287">
        <v>0</v>
      </c>
      <c r="D42" s="287">
        <v>0</v>
      </c>
      <c r="E42" s="287">
        <v>0</v>
      </c>
      <c r="F42" s="288"/>
      <c r="G42" s="287">
        <v>0</v>
      </c>
      <c r="H42" s="288">
        <v>0</v>
      </c>
      <c r="I42" s="401">
        <v>0</v>
      </c>
    </row>
    <row r="43" spans="1:9" ht="34.799999999999997">
      <c r="A43" s="398" t="s">
        <v>224</v>
      </c>
      <c r="B43" s="302"/>
      <c r="C43" s="252"/>
      <c r="D43" s="252"/>
      <c r="E43" s="252"/>
      <c r="F43" s="253"/>
      <c r="G43" s="252"/>
      <c r="H43" s="253"/>
      <c r="I43" s="399"/>
    </row>
    <row r="44" spans="1:9" ht="18">
      <c r="A44" s="393" t="s">
        <v>780</v>
      </c>
      <c r="B44" s="285" t="s">
        <v>14</v>
      </c>
      <c r="C44" s="287">
        <v>678.4</v>
      </c>
      <c r="D44" s="287">
        <v>799.2</v>
      </c>
      <c r="E44" s="287">
        <v>822.1</v>
      </c>
      <c r="F44" s="287"/>
      <c r="G44" s="287">
        <v>856.5</v>
      </c>
      <c r="H44" s="287">
        <v>887.3</v>
      </c>
      <c r="I44" s="401">
        <v>922.7</v>
      </c>
    </row>
    <row r="45" spans="1:9" ht="18">
      <c r="A45" s="393" t="s">
        <v>225</v>
      </c>
      <c r="B45" s="285" t="s">
        <v>16</v>
      </c>
      <c r="C45" s="286">
        <v>87.6</v>
      </c>
      <c r="D45" s="286">
        <v>116.6</v>
      </c>
      <c r="E45" s="286">
        <v>106.3</v>
      </c>
      <c r="F45" s="286"/>
      <c r="G45" s="286">
        <v>103.5</v>
      </c>
      <c r="H45" s="286">
        <v>103.1</v>
      </c>
      <c r="I45" s="395">
        <v>103.7</v>
      </c>
    </row>
    <row r="46" spans="1:9" ht="18">
      <c r="A46" s="398" t="s">
        <v>226</v>
      </c>
      <c r="B46" s="302"/>
      <c r="C46" s="252"/>
      <c r="D46" s="252"/>
      <c r="E46" s="252"/>
      <c r="F46" s="253"/>
      <c r="G46" s="252"/>
      <c r="H46" s="253"/>
      <c r="I46" s="399"/>
    </row>
    <row r="47" spans="1:9" ht="18">
      <c r="A47" s="403" t="s">
        <v>227</v>
      </c>
      <c r="B47" s="285" t="s">
        <v>14</v>
      </c>
      <c r="C47" s="289">
        <v>208</v>
      </c>
      <c r="D47" s="289">
        <v>256.2</v>
      </c>
      <c r="E47" s="289">
        <v>306</v>
      </c>
      <c r="F47" s="289"/>
      <c r="G47" s="289">
        <v>253.5</v>
      </c>
      <c r="H47" s="289">
        <v>265.7</v>
      </c>
      <c r="I47" s="404">
        <v>270</v>
      </c>
    </row>
    <row r="48" spans="1:9" ht="18">
      <c r="A48" s="403" t="s">
        <v>20</v>
      </c>
      <c r="B48" s="285" t="s">
        <v>21</v>
      </c>
      <c r="C48" s="287">
        <v>1641.8</v>
      </c>
      <c r="D48" s="287">
        <v>1790.3</v>
      </c>
      <c r="E48" s="287">
        <v>1600</v>
      </c>
      <c r="F48" s="287"/>
      <c r="G48" s="287">
        <v>1600</v>
      </c>
      <c r="H48" s="287">
        <v>1700</v>
      </c>
      <c r="I48" s="401">
        <v>1800</v>
      </c>
    </row>
    <row r="49" spans="1:9" ht="18">
      <c r="A49" s="403" t="s">
        <v>22</v>
      </c>
      <c r="B49" s="285" t="s">
        <v>21</v>
      </c>
      <c r="C49" s="291">
        <f>C48/C78/1000</f>
        <v>6.3625794450472797E-2</v>
      </c>
      <c r="D49" s="291">
        <f t="shared" ref="D49:I49" si="3">D48/D78/1000</f>
        <v>7.0111611513608771E-2</v>
      </c>
      <c r="E49" s="291">
        <f t="shared" si="3"/>
        <v>6.3747559663731621E-2</v>
      </c>
      <c r="F49" s="291" t="e">
        <f t="shared" si="3"/>
        <v>#DIV/0!</v>
      </c>
      <c r="G49" s="291">
        <f t="shared" si="3"/>
        <v>6.3747559663731621E-2</v>
      </c>
      <c r="H49" s="291">
        <f t="shared" si="3"/>
        <v>6.7731782142714844E-2</v>
      </c>
      <c r="I49" s="405">
        <f t="shared" si="3"/>
        <v>7.1716004621698082E-2</v>
      </c>
    </row>
    <row r="50" spans="1:9" ht="18">
      <c r="A50" s="398" t="s">
        <v>228</v>
      </c>
      <c r="B50" s="302"/>
      <c r="C50" s="273"/>
      <c r="D50" s="273"/>
      <c r="E50" s="273"/>
      <c r="F50" s="274"/>
      <c r="G50" s="273"/>
      <c r="H50" s="274"/>
      <c r="I50" s="406"/>
    </row>
    <row r="51" spans="1:9" ht="18">
      <c r="A51" s="403" t="s">
        <v>229</v>
      </c>
      <c r="B51" s="285" t="s">
        <v>230</v>
      </c>
      <c r="C51" s="287">
        <v>0</v>
      </c>
      <c r="D51" s="287">
        <v>0</v>
      </c>
      <c r="E51" s="287">
        <v>0</v>
      </c>
      <c r="F51" s="287"/>
      <c r="G51" s="287">
        <v>0</v>
      </c>
      <c r="H51" s="287">
        <v>0</v>
      </c>
      <c r="I51" s="401">
        <v>0</v>
      </c>
    </row>
    <row r="52" spans="1:9" ht="21.75" customHeight="1">
      <c r="A52" s="403" t="s">
        <v>231</v>
      </c>
      <c r="B52" s="285" t="s">
        <v>232</v>
      </c>
      <c r="C52" s="287">
        <v>0</v>
      </c>
      <c r="D52" s="287">
        <v>0</v>
      </c>
      <c r="E52" s="287">
        <v>0</v>
      </c>
      <c r="F52" s="287"/>
      <c r="G52" s="287">
        <v>0</v>
      </c>
      <c r="H52" s="287">
        <v>0</v>
      </c>
      <c r="I52" s="401">
        <v>0</v>
      </c>
    </row>
    <row r="53" spans="1:9" ht="34.799999999999997">
      <c r="A53" s="398" t="s">
        <v>233</v>
      </c>
      <c r="B53" s="252"/>
      <c r="C53" s="252"/>
      <c r="D53" s="252"/>
      <c r="E53" s="252"/>
      <c r="F53" s="252"/>
      <c r="G53" s="252"/>
      <c r="H53" s="252"/>
      <c r="I53" s="399"/>
    </row>
    <row r="54" spans="1:9" ht="18">
      <c r="A54" s="403" t="s">
        <v>724</v>
      </c>
      <c r="B54" s="285" t="s">
        <v>14</v>
      </c>
      <c r="C54" s="287">
        <v>134.6</v>
      </c>
      <c r="D54" s="287">
        <v>119.7</v>
      </c>
      <c r="E54" s="287">
        <v>108.4</v>
      </c>
      <c r="F54" s="287"/>
      <c r="G54" s="287">
        <v>97.8</v>
      </c>
      <c r="H54" s="287">
        <v>100.6</v>
      </c>
      <c r="I54" s="401">
        <v>104.7</v>
      </c>
    </row>
    <row r="55" spans="1:9" ht="18">
      <c r="A55" s="403" t="s">
        <v>24</v>
      </c>
      <c r="B55" s="285" t="s">
        <v>16</v>
      </c>
      <c r="C55" s="287">
        <v>95.8</v>
      </c>
      <c r="D55" s="287">
        <v>85.9</v>
      </c>
      <c r="E55" s="287">
        <v>88.7</v>
      </c>
      <c r="F55" s="287"/>
      <c r="G55" s="287">
        <v>86.7</v>
      </c>
      <c r="H55" s="287">
        <v>99.6</v>
      </c>
      <c r="I55" s="401">
        <v>100.1</v>
      </c>
    </row>
    <row r="56" spans="1:9" ht="17.399999999999999">
      <c r="A56" s="398" t="s">
        <v>25</v>
      </c>
      <c r="B56" s="303"/>
      <c r="C56" s="255"/>
      <c r="D56" s="255"/>
      <c r="E56" s="255"/>
      <c r="F56" s="255"/>
      <c r="G56" s="255"/>
      <c r="H56" s="255"/>
      <c r="I56" s="407"/>
    </row>
    <row r="57" spans="1:9" ht="18">
      <c r="A57" s="393" t="s">
        <v>234</v>
      </c>
      <c r="B57" s="285" t="s">
        <v>26</v>
      </c>
      <c r="C57" s="290">
        <f>C59+C63+C64+C65+C66+C67+C68+C69+C70+C71</f>
        <v>15</v>
      </c>
      <c r="D57" s="290">
        <f t="shared" ref="D57:I57" si="4">D59+D63+D64+D65+D66+D67+D68+D69+D70+D71</f>
        <v>19</v>
      </c>
      <c r="E57" s="290">
        <f t="shared" si="4"/>
        <v>18</v>
      </c>
      <c r="F57" s="290">
        <f t="shared" si="4"/>
        <v>0</v>
      </c>
      <c r="G57" s="290">
        <f t="shared" si="4"/>
        <v>16</v>
      </c>
      <c r="H57" s="290">
        <f t="shared" si="4"/>
        <v>16</v>
      </c>
      <c r="I57" s="408">
        <f t="shared" si="4"/>
        <v>16</v>
      </c>
    </row>
    <row r="58" spans="1:9" ht="18">
      <c r="A58" s="393" t="s">
        <v>76</v>
      </c>
      <c r="B58" s="285"/>
      <c r="C58" s="290"/>
      <c r="D58" s="290"/>
      <c r="E58" s="290"/>
      <c r="F58" s="290"/>
      <c r="G58" s="290"/>
      <c r="H58" s="290"/>
      <c r="I58" s="408"/>
    </row>
    <row r="59" spans="1:9" ht="36">
      <c r="A59" s="393" t="s">
        <v>211</v>
      </c>
      <c r="B59" s="285" t="s">
        <v>26</v>
      </c>
      <c r="C59" s="290">
        <f>SUM(C60:C62)</f>
        <v>7</v>
      </c>
      <c r="D59" s="290">
        <f t="shared" ref="D59:I59" si="5">SUM(D60:D62)</f>
        <v>7</v>
      </c>
      <c r="E59" s="290">
        <f t="shared" si="5"/>
        <v>6</v>
      </c>
      <c r="F59" s="290">
        <f t="shared" si="5"/>
        <v>0</v>
      </c>
      <c r="G59" s="290">
        <f t="shared" si="5"/>
        <v>6</v>
      </c>
      <c r="H59" s="290">
        <f t="shared" si="5"/>
        <v>6</v>
      </c>
      <c r="I59" s="408">
        <f t="shared" si="5"/>
        <v>6</v>
      </c>
    </row>
    <row r="60" spans="1:9" ht="36">
      <c r="A60" s="393" t="s">
        <v>212</v>
      </c>
      <c r="B60" s="285" t="s">
        <v>26</v>
      </c>
      <c r="C60" s="290">
        <v>5</v>
      </c>
      <c r="D60" s="290">
        <v>5</v>
      </c>
      <c r="E60" s="290">
        <v>4</v>
      </c>
      <c r="F60" s="290"/>
      <c r="G60" s="290">
        <v>4</v>
      </c>
      <c r="H60" s="290">
        <v>4</v>
      </c>
      <c r="I60" s="408">
        <v>4</v>
      </c>
    </row>
    <row r="61" spans="1:9" ht="18">
      <c r="A61" s="393" t="s">
        <v>213</v>
      </c>
      <c r="B61" s="285" t="s">
        <v>26</v>
      </c>
      <c r="C61" s="290">
        <v>2</v>
      </c>
      <c r="D61" s="290">
        <v>2</v>
      </c>
      <c r="E61" s="290">
        <v>2</v>
      </c>
      <c r="F61" s="290"/>
      <c r="G61" s="290">
        <v>2</v>
      </c>
      <c r="H61" s="290">
        <v>2</v>
      </c>
      <c r="I61" s="408">
        <v>2</v>
      </c>
    </row>
    <row r="62" spans="1:9" ht="18">
      <c r="A62" s="393" t="s">
        <v>214</v>
      </c>
      <c r="B62" s="285" t="s">
        <v>26</v>
      </c>
      <c r="C62" s="290">
        <v>0</v>
      </c>
      <c r="D62" s="290">
        <v>0</v>
      </c>
      <c r="E62" s="290">
        <v>0</v>
      </c>
      <c r="F62" s="290"/>
      <c r="G62" s="290">
        <v>0</v>
      </c>
      <c r="H62" s="290">
        <v>0</v>
      </c>
      <c r="I62" s="408">
        <v>0</v>
      </c>
    </row>
    <row r="63" spans="1:9" ht="20.25" customHeight="1">
      <c r="A63" s="393" t="s">
        <v>51</v>
      </c>
      <c r="B63" s="285" t="s">
        <v>26</v>
      </c>
      <c r="C63" s="290">
        <v>2</v>
      </c>
      <c r="D63" s="290">
        <v>2</v>
      </c>
      <c r="E63" s="290">
        <v>2</v>
      </c>
      <c r="F63" s="290"/>
      <c r="G63" s="290">
        <v>2</v>
      </c>
      <c r="H63" s="290">
        <v>2</v>
      </c>
      <c r="I63" s="408">
        <v>2</v>
      </c>
    </row>
    <row r="64" spans="1:9" ht="18">
      <c r="A64" s="393" t="s">
        <v>52</v>
      </c>
      <c r="B64" s="285" t="s">
        <v>26</v>
      </c>
      <c r="C64" s="290">
        <v>0</v>
      </c>
      <c r="D64" s="290">
        <v>2</v>
      </c>
      <c r="E64" s="290">
        <v>2</v>
      </c>
      <c r="F64" s="290"/>
      <c r="G64" s="290">
        <v>2</v>
      </c>
      <c r="H64" s="290">
        <v>2</v>
      </c>
      <c r="I64" s="408">
        <v>2</v>
      </c>
    </row>
    <row r="65" spans="1:9" ht="36">
      <c r="A65" s="393" t="s">
        <v>215</v>
      </c>
      <c r="B65" s="285" t="s">
        <v>26</v>
      </c>
      <c r="C65" s="290">
        <v>1</v>
      </c>
      <c r="D65" s="290">
        <v>1</v>
      </c>
      <c r="E65" s="290">
        <v>1</v>
      </c>
      <c r="F65" s="290"/>
      <c r="G65" s="290">
        <v>1</v>
      </c>
      <c r="H65" s="290">
        <v>1</v>
      </c>
      <c r="I65" s="408">
        <v>1</v>
      </c>
    </row>
    <row r="66" spans="1:9" ht="40.5" customHeight="1">
      <c r="A66" s="393" t="s">
        <v>216</v>
      </c>
      <c r="B66" s="285" t="s">
        <v>26</v>
      </c>
      <c r="C66" s="290">
        <v>0</v>
      </c>
      <c r="D66" s="290">
        <v>0</v>
      </c>
      <c r="E66" s="290">
        <v>0</v>
      </c>
      <c r="F66" s="290"/>
      <c r="G66" s="290">
        <v>0</v>
      </c>
      <c r="H66" s="290">
        <v>0</v>
      </c>
      <c r="I66" s="408">
        <v>0</v>
      </c>
    </row>
    <row r="67" spans="1:9" ht="18">
      <c r="A67" s="393" t="s">
        <v>19</v>
      </c>
      <c r="B67" s="285" t="s">
        <v>26</v>
      </c>
      <c r="C67" s="290">
        <v>0</v>
      </c>
      <c r="D67" s="290">
        <v>0</v>
      </c>
      <c r="E67" s="290">
        <v>0</v>
      </c>
      <c r="F67" s="290"/>
      <c r="G67" s="290">
        <v>0</v>
      </c>
      <c r="H67" s="290">
        <v>0</v>
      </c>
      <c r="I67" s="408">
        <v>0</v>
      </c>
    </row>
    <row r="68" spans="1:9" ht="36">
      <c r="A68" s="393" t="s">
        <v>217</v>
      </c>
      <c r="B68" s="285" t="s">
        <v>26</v>
      </c>
      <c r="C68" s="290">
        <v>5</v>
      </c>
      <c r="D68" s="290">
        <v>6</v>
      </c>
      <c r="E68" s="290">
        <v>6</v>
      </c>
      <c r="F68" s="290"/>
      <c r="G68" s="290">
        <v>4</v>
      </c>
      <c r="H68" s="290">
        <v>4</v>
      </c>
      <c r="I68" s="408">
        <v>4</v>
      </c>
    </row>
    <row r="69" spans="1:9" ht="18">
      <c r="A69" s="386" t="s">
        <v>299</v>
      </c>
      <c r="B69" s="84" t="s">
        <v>26</v>
      </c>
      <c r="C69" s="256">
        <v>0</v>
      </c>
      <c r="D69" s="256">
        <v>0</v>
      </c>
      <c r="E69" s="256">
        <v>0</v>
      </c>
      <c r="F69" s="256"/>
      <c r="G69" s="256">
        <v>0</v>
      </c>
      <c r="H69" s="256">
        <v>0</v>
      </c>
      <c r="I69" s="409">
        <v>0</v>
      </c>
    </row>
    <row r="70" spans="1:9" ht="18">
      <c r="A70" s="386" t="s">
        <v>300</v>
      </c>
      <c r="B70" s="84" t="s">
        <v>26</v>
      </c>
      <c r="C70" s="256">
        <v>0</v>
      </c>
      <c r="D70" s="256">
        <v>0</v>
      </c>
      <c r="E70" s="256">
        <v>0</v>
      </c>
      <c r="F70" s="256"/>
      <c r="G70" s="256">
        <v>0</v>
      </c>
      <c r="H70" s="256">
        <v>0</v>
      </c>
      <c r="I70" s="409">
        <v>0</v>
      </c>
    </row>
    <row r="71" spans="1:9" ht="18">
      <c r="A71" s="393" t="s">
        <v>57</v>
      </c>
      <c r="B71" s="84" t="s">
        <v>26</v>
      </c>
      <c r="C71" s="256">
        <v>0</v>
      </c>
      <c r="D71" s="256">
        <v>1</v>
      </c>
      <c r="E71" s="256">
        <v>1</v>
      </c>
      <c r="F71" s="256"/>
      <c r="G71" s="256">
        <v>1</v>
      </c>
      <c r="H71" s="256">
        <v>1</v>
      </c>
      <c r="I71" s="409">
        <v>1</v>
      </c>
    </row>
    <row r="72" spans="1:9" ht="36">
      <c r="A72" s="410" t="s">
        <v>781</v>
      </c>
      <c r="B72" s="285" t="s">
        <v>16</v>
      </c>
      <c r="C72" s="286">
        <f>C25/C10*100</f>
        <v>10.509145001521352</v>
      </c>
      <c r="D72" s="286">
        <f t="shared" ref="D72:I72" si="6">D25/D10*100</f>
        <v>9.5413211059992946</v>
      </c>
      <c r="E72" s="286">
        <f t="shared" si="6"/>
        <v>47.929521968626872</v>
      </c>
      <c r="F72" s="286" t="e">
        <f t="shared" si="6"/>
        <v>#DIV/0!</v>
      </c>
      <c r="G72" s="286">
        <f t="shared" si="6"/>
        <v>49.939513080296386</v>
      </c>
      <c r="H72" s="286">
        <f t="shared" si="6"/>
        <v>50.069005593084917</v>
      </c>
      <c r="I72" s="395">
        <f t="shared" si="6"/>
        <v>50.44037466797149</v>
      </c>
    </row>
    <row r="73" spans="1:9" ht="18">
      <c r="A73" s="411" t="s">
        <v>83</v>
      </c>
      <c r="B73" s="299" t="s">
        <v>26</v>
      </c>
      <c r="C73" s="293">
        <v>11</v>
      </c>
      <c r="D73" s="293">
        <v>15</v>
      </c>
      <c r="E73" s="293">
        <v>14</v>
      </c>
      <c r="F73" s="293"/>
      <c r="G73" s="293">
        <v>13</v>
      </c>
      <c r="H73" s="293">
        <v>13</v>
      </c>
      <c r="I73" s="412">
        <v>13</v>
      </c>
    </row>
    <row r="74" spans="1:9" ht="22.5" customHeight="1">
      <c r="A74" s="393" t="s">
        <v>772</v>
      </c>
      <c r="B74" s="285" t="s">
        <v>16</v>
      </c>
      <c r="C74" s="286">
        <v>4</v>
      </c>
      <c r="D74" s="286">
        <v>3.9</v>
      </c>
      <c r="E74" s="286">
        <v>19.3</v>
      </c>
      <c r="F74" s="286"/>
      <c r="G74" s="286">
        <v>20.8</v>
      </c>
      <c r="H74" s="286">
        <v>21</v>
      </c>
      <c r="I74" s="395">
        <v>21.4</v>
      </c>
    </row>
    <row r="75" spans="1:9" ht="18">
      <c r="A75" s="393" t="s">
        <v>751</v>
      </c>
      <c r="B75" s="285" t="s">
        <v>26</v>
      </c>
      <c r="C75" s="290">
        <v>173</v>
      </c>
      <c r="D75" s="290">
        <v>195</v>
      </c>
      <c r="E75" s="290">
        <v>178</v>
      </c>
      <c r="F75" s="290"/>
      <c r="G75" s="290">
        <v>180</v>
      </c>
      <c r="H75" s="290">
        <v>182</v>
      </c>
      <c r="I75" s="408">
        <v>185</v>
      </c>
    </row>
    <row r="76" spans="1:9" ht="36">
      <c r="A76" s="413" t="s">
        <v>5</v>
      </c>
      <c r="B76" s="300" t="s">
        <v>14</v>
      </c>
      <c r="C76" s="310">
        <v>1302.3</v>
      </c>
      <c r="D76" s="310">
        <v>1311.9</v>
      </c>
      <c r="E76" s="310">
        <v>1376.2</v>
      </c>
      <c r="F76" s="310"/>
      <c r="G76" s="310">
        <v>1445</v>
      </c>
      <c r="H76" s="310">
        <v>1508.6</v>
      </c>
      <c r="I76" s="414">
        <v>1572</v>
      </c>
    </row>
    <row r="77" spans="1:9" ht="17.399999999999999">
      <c r="A77" s="478" t="s">
        <v>139</v>
      </c>
      <c r="B77" s="479"/>
      <c r="C77" s="479"/>
      <c r="D77" s="479"/>
      <c r="E77" s="479"/>
      <c r="F77" s="479"/>
      <c r="G77" s="479"/>
      <c r="H77" s="479"/>
      <c r="I77" s="480"/>
    </row>
    <row r="78" spans="1:9" ht="18">
      <c r="A78" s="415" t="s">
        <v>140</v>
      </c>
      <c r="B78" s="304" t="s">
        <v>28</v>
      </c>
      <c r="C78" s="294">
        <v>25.803999999999998</v>
      </c>
      <c r="D78" s="294">
        <v>25.535</v>
      </c>
      <c r="E78" s="294">
        <v>25.099</v>
      </c>
      <c r="F78" s="295"/>
      <c r="G78" s="294">
        <v>25.099</v>
      </c>
      <c r="H78" s="295">
        <v>25.099</v>
      </c>
      <c r="I78" s="416">
        <v>25.099</v>
      </c>
    </row>
    <row r="79" spans="1:9" ht="36">
      <c r="A79" s="415" t="s">
        <v>84</v>
      </c>
      <c r="B79" s="304" t="s">
        <v>28</v>
      </c>
      <c r="C79" s="294">
        <f>C81+C85+C86+C87+C88+C89+C90+C91+C92+C93+C94+C95+C96</f>
        <v>4.6880000000000006</v>
      </c>
      <c r="D79" s="294">
        <f t="shared" ref="D79:I79" si="7">D81+D85+D86+D87+D88+D89+D90+D91+D92+D93+D94+D95+D96</f>
        <v>4.8280000000000003</v>
      </c>
      <c r="E79" s="294">
        <f t="shared" si="7"/>
        <v>4.84</v>
      </c>
      <c r="F79" s="294">
        <f t="shared" si="7"/>
        <v>0</v>
      </c>
      <c r="G79" s="294">
        <f t="shared" si="7"/>
        <v>4.8260000000000005</v>
      </c>
      <c r="H79" s="294">
        <f t="shared" si="7"/>
        <v>4.8370000000000006</v>
      </c>
      <c r="I79" s="416">
        <f t="shared" si="7"/>
        <v>4.8510000000000009</v>
      </c>
    </row>
    <row r="80" spans="1:9" ht="18">
      <c r="A80" s="417" t="s">
        <v>29</v>
      </c>
      <c r="B80" s="84"/>
      <c r="C80" s="249"/>
      <c r="D80" s="249"/>
      <c r="E80" s="249"/>
      <c r="F80" s="254"/>
      <c r="G80" s="249"/>
      <c r="H80" s="254"/>
      <c r="I80" s="418"/>
    </row>
    <row r="81" spans="1:9" ht="36">
      <c r="A81" s="384" t="s">
        <v>211</v>
      </c>
      <c r="B81" s="84" t="s">
        <v>28</v>
      </c>
      <c r="C81" s="275">
        <f>SUM(C82:C84)</f>
        <v>0.41499999999999998</v>
      </c>
      <c r="D81" s="275">
        <f t="shared" ref="D81:I81" si="8">SUM(D82:D84)</f>
        <v>0.46199999999999997</v>
      </c>
      <c r="E81" s="275">
        <f t="shared" si="8"/>
        <v>0.47</v>
      </c>
      <c r="F81" s="275">
        <f t="shared" si="8"/>
        <v>0</v>
      </c>
      <c r="G81" s="275">
        <f t="shared" si="8"/>
        <v>0.47299999999999998</v>
      </c>
      <c r="H81" s="275">
        <f t="shared" si="8"/>
        <v>0.47499999999999998</v>
      </c>
      <c r="I81" s="419">
        <f t="shared" si="8"/>
        <v>0.47899999999999998</v>
      </c>
    </row>
    <row r="82" spans="1:9" ht="36">
      <c r="A82" s="384" t="s">
        <v>212</v>
      </c>
      <c r="B82" s="84" t="s">
        <v>28</v>
      </c>
      <c r="C82" s="275">
        <v>0.29199999999999998</v>
      </c>
      <c r="D82" s="275">
        <v>0.29299999999999998</v>
      </c>
      <c r="E82" s="275">
        <v>0.29799999999999999</v>
      </c>
      <c r="F82" s="275"/>
      <c r="G82" s="275">
        <v>0.30099999999999999</v>
      </c>
      <c r="H82" s="275">
        <v>0.30199999999999999</v>
      </c>
      <c r="I82" s="419">
        <v>0.30399999999999999</v>
      </c>
    </row>
    <row r="83" spans="1:9" ht="18">
      <c r="A83" s="386" t="s">
        <v>213</v>
      </c>
      <c r="B83" s="84" t="s">
        <v>28</v>
      </c>
      <c r="C83" s="275">
        <v>0.123</v>
      </c>
      <c r="D83" s="275">
        <v>0.16900000000000001</v>
      </c>
      <c r="E83" s="275">
        <v>0.17199999999999999</v>
      </c>
      <c r="F83" s="275"/>
      <c r="G83" s="275">
        <v>0.17199999999999999</v>
      </c>
      <c r="H83" s="275">
        <v>0.17299999999999999</v>
      </c>
      <c r="I83" s="419">
        <v>0.17499999999999999</v>
      </c>
    </row>
    <row r="84" spans="1:9" ht="18">
      <c r="A84" s="386" t="s">
        <v>214</v>
      </c>
      <c r="B84" s="84" t="s">
        <v>28</v>
      </c>
      <c r="C84" s="275">
        <v>0</v>
      </c>
      <c r="D84" s="275">
        <v>0</v>
      </c>
      <c r="E84" s="275">
        <v>0</v>
      </c>
      <c r="F84" s="275"/>
      <c r="G84" s="275">
        <v>0</v>
      </c>
      <c r="H84" s="275">
        <v>0</v>
      </c>
      <c r="I84" s="419">
        <v>0</v>
      </c>
    </row>
    <row r="85" spans="1:9" ht="18">
      <c r="A85" s="386" t="s">
        <v>51</v>
      </c>
      <c r="B85" s="84" t="s">
        <v>28</v>
      </c>
      <c r="C85" s="275">
        <v>2.0430000000000001</v>
      </c>
      <c r="D85" s="275">
        <v>2.105</v>
      </c>
      <c r="E85" s="275">
        <v>2.0920000000000001</v>
      </c>
      <c r="F85" s="275"/>
      <c r="G85" s="275">
        <v>2.0920000000000001</v>
      </c>
      <c r="H85" s="275">
        <v>2.0920000000000001</v>
      </c>
      <c r="I85" s="419">
        <v>2.0920000000000001</v>
      </c>
    </row>
    <row r="86" spans="1:9" ht="18">
      <c r="A86" s="386" t="s">
        <v>52</v>
      </c>
      <c r="B86" s="84" t="s">
        <v>28</v>
      </c>
      <c r="C86" s="275">
        <v>0</v>
      </c>
      <c r="D86" s="275">
        <v>1.7000000000000001E-2</v>
      </c>
      <c r="E86" s="275">
        <v>2.1999999999999999E-2</v>
      </c>
      <c r="F86" s="275"/>
      <c r="G86" s="275">
        <v>0.03</v>
      </c>
      <c r="H86" s="275">
        <v>3.6999999999999998E-2</v>
      </c>
      <c r="I86" s="419">
        <v>4.4999999999999998E-2</v>
      </c>
    </row>
    <row r="87" spans="1:9" ht="36">
      <c r="A87" s="386" t="s">
        <v>215</v>
      </c>
      <c r="B87" s="84" t="s">
        <v>28</v>
      </c>
      <c r="C87" s="275">
        <v>0.19600000000000001</v>
      </c>
      <c r="D87" s="275">
        <v>0.20899999999999999</v>
      </c>
      <c r="E87" s="275">
        <v>0.214</v>
      </c>
      <c r="F87" s="275"/>
      <c r="G87" s="275">
        <v>0.22500000000000001</v>
      </c>
      <c r="H87" s="275">
        <v>0.22500000000000001</v>
      </c>
      <c r="I87" s="419">
        <v>0.22500000000000001</v>
      </c>
    </row>
    <row r="88" spans="1:9" ht="37.5" customHeight="1">
      <c r="A88" s="386" t="s">
        <v>216</v>
      </c>
      <c r="B88" s="84" t="s">
        <v>28</v>
      </c>
      <c r="C88" s="275">
        <v>0</v>
      </c>
      <c r="D88" s="275">
        <v>0</v>
      </c>
      <c r="E88" s="275">
        <v>0</v>
      </c>
      <c r="F88" s="275"/>
      <c r="G88" s="275">
        <v>0</v>
      </c>
      <c r="H88" s="275">
        <v>0</v>
      </c>
      <c r="I88" s="419">
        <v>0</v>
      </c>
    </row>
    <row r="89" spans="1:9" ht="18">
      <c r="A89" s="386" t="s">
        <v>19</v>
      </c>
      <c r="B89" s="84" t="s">
        <v>28</v>
      </c>
      <c r="C89" s="275">
        <v>0.188</v>
      </c>
      <c r="D89" s="275">
        <v>0.188</v>
      </c>
      <c r="E89" s="275">
        <v>0.186</v>
      </c>
      <c r="F89" s="275"/>
      <c r="G89" s="275">
        <v>0.186</v>
      </c>
      <c r="H89" s="275">
        <v>0.186</v>
      </c>
      <c r="I89" s="419">
        <v>0.186</v>
      </c>
    </row>
    <row r="90" spans="1:9" ht="36">
      <c r="A90" s="384" t="s">
        <v>217</v>
      </c>
      <c r="B90" s="84" t="s">
        <v>28</v>
      </c>
      <c r="C90" s="275">
        <v>0.14399999999999999</v>
      </c>
      <c r="D90" s="275">
        <v>0.12</v>
      </c>
      <c r="E90" s="275">
        <v>0.114</v>
      </c>
      <c r="F90" s="275"/>
      <c r="G90" s="275">
        <v>7.6999999999999999E-2</v>
      </c>
      <c r="H90" s="275">
        <v>7.9000000000000001E-2</v>
      </c>
      <c r="I90" s="419">
        <v>8.1000000000000003E-2</v>
      </c>
    </row>
    <row r="91" spans="1:9" ht="18">
      <c r="A91" s="386" t="s">
        <v>299</v>
      </c>
      <c r="B91" s="84" t="s">
        <v>28</v>
      </c>
      <c r="C91" s="275">
        <v>0</v>
      </c>
      <c r="D91" s="275">
        <v>0</v>
      </c>
      <c r="E91" s="275">
        <v>0</v>
      </c>
      <c r="F91" s="275"/>
      <c r="G91" s="275">
        <v>0</v>
      </c>
      <c r="H91" s="275">
        <v>0</v>
      </c>
      <c r="I91" s="419">
        <v>0</v>
      </c>
    </row>
    <row r="92" spans="1:9" ht="18">
      <c r="A92" s="386" t="s">
        <v>300</v>
      </c>
      <c r="B92" s="84" t="s">
        <v>28</v>
      </c>
      <c r="C92" s="275">
        <v>0</v>
      </c>
      <c r="D92" s="275">
        <v>0</v>
      </c>
      <c r="E92" s="275">
        <v>0</v>
      </c>
      <c r="F92" s="275"/>
      <c r="G92" s="275">
        <v>0</v>
      </c>
      <c r="H92" s="275">
        <v>0</v>
      </c>
      <c r="I92" s="419">
        <v>0</v>
      </c>
    </row>
    <row r="93" spans="1:9" ht="36">
      <c r="A93" s="386" t="s">
        <v>50</v>
      </c>
      <c r="B93" s="84" t="s">
        <v>28</v>
      </c>
      <c r="C93" s="275">
        <v>0.30399999999999999</v>
      </c>
      <c r="D93" s="275">
        <v>0.307</v>
      </c>
      <c r="E93" s="275">
        <v>0.30099999999999999</v>
      </c>
      <c r="F93" s="275"/>
      <c r="G93" s="275">
        <v>0.30099999999999999</v>
      </c>
      <c r="H93" s="275">
        <v>0.30099999999999999</v>
      </c>
      <c r="I93" s="419">
        <v>0.30099999999999999</v>
      </c>
    </row>
    <row r="94" spans="1:9" ht="18">
      <c r="A94" s="386" t="s">
        <v>749</v>
      </c>
      <c r="B94" s="84" t="s">
        <v>28</v>
      </c>
      <c r="C94" s="275">
        <v>1.1859999999999999</v>
      </c>
      <c r="D94" s="275">
        <v>1.2</v>
      </c>
      <c r="E94" s="275">
        <v>1.2230000000000001</v>
      </c>
      <c r="F94" s="275"/>
      <c r="G94" s="275">
        <v>1.2230000000000001</v>
      </c>
      <c r="H94" s="275">
        <v>1.2230000000000001</v>
      </c>
      <c r="I94" s="419">
        <v>1.2230000000000001</v>
      </c>
    </row>
    <row r="95" spans="1:9" ht="18">
      <c r="A95" s="386" t="s">
        <v>55</v>
      </c>
      <c r="B95" s="84" t="s">
        <v>28</v>
      </c>
      <c r="C95" s="275">
        <v>0</v>
      </c>
      <c r="D95" s="275">
        <v>0</v>
      </c>
      <c r="E95" s="275">
        <v>0</v>
      </c>
      <c r="F95" s="275"/>
      <c r="G95" s="275">
        <v>0</v>
      </c>
      <c r="H95" s="275">
        <v>0</v>
      </c>
      <c r="I95" s="419">
        <v>0</v>
      </c>
    </row>
    <row r="96" spans="1:9" ht="18">
      <c r="A96" s="386" t="s">
        <v>57</v>
      </c>
      <c r="B96" s="84" t="s">
        <v>28</v>
      </c>
      <c r="C96" s="275">
        <v>0.21199999999999999</v>
      </c>
      <c r="D96" s="275">
        <v>0.22</v>
      </c>
      <c r="E96" s="275">
        <v>0.218</v>
      </c>
      <c r="F96" s="275"/>
      <c r="G96" s="275">
        <v>0.219</v>
      </c>
      <c r="H96" s="275">
        <v>0.219</v>
      </c>
      <c r="I96" s="419">
        <v>0.219</v>
      </c>
    </row>
    <row r="97" spans="1:9" ht="54.75" customHeight="1">
      <c r="A97" s="403" t="s">
        <v>63</v>
      </c>
      <c r="B97" s="285" t="s">
        <v>28</v>
      </c>
      <c r="C97" s="291">
        <f>C99+C101+C102</f>
        <v>1.8140000000000001</v>
      </c>
      <c r="D97" s="291">
        <f t="shared" ref="D97:I97" si="9">D99+D101+D102</f>
        <v>1.833</v>
      </c>
      <c r="E97" s="291">
        <f t="shared" si="9"/>
        <v>1.849</v>
      </c>
      <c r="F97" s="291">
        <f t="shared" si="9"/>
        <v>0</v>
      </c>
      <c r="G97" s="291">
        <f t="shared" si="9"/>
        <v>1.849</v>
      </c>
      <c r="H97" s="291">
        <f t="shared" si="9"/>
        <v>1.849</v>
      </c>
      <c r="I97" s="405">
        <f t="shared" si="9"/>
        <v>1.849</v>
      </c>
    </row>
    <row r="98" spans="1:9" ht="18">
      <c r="A98" s="403" t="s">
        <v>56</v>
      </c>
      <c r="B98" s="285"/>
      <c r="C98" s="291"/>
      <c r="D98" s="291"/>
      <c r="E98" s="291"/>
      <c r="F98" s="291"/>
      <c r="G98" s="291"/>
      <c r="H98" s="291"/>
      <c r="I98" s="405"/>
    </row>
    <row r="99" spans="1:9" ht="36">
      <c r="A99" s="420" t="s">
        <v>590</v>
      </c>
      <c r="B99" s="84" t="s">
        <v>28</v>
      </c>
      <c r="C99" s="275">
        <v>0.26</v>
      </c>
      <c r="D99" s="275">
        <v>0.26200000000000001</v>
      </c>
      <c r="E99" s="275">
        <v>0.25900000000000001</v>
      </c>
      <c r="F99" s="275"/>
      <c r="G99" s="275">
        <v>0.25900000000000001</v>
      </c>
      <c r="H99" s="275">
        <v>0.25900000000000001</v>
      </c>
      <c r="I99" s="419">
        <v>0.25900000000000001</v>
      </c>
    </row>
    <row r="100" spans="1:9" ht="18">
      <c r="A100" s="420" t="s">
        <v>301</v>
      </c>
      <c r="B100" s="84" t="s">
        <v>28</v>
      </c>
      <c r="C100" s="275">
        <v>0</v>
      </c>
      <c r="D100" s="275">
        <v>0</v>
      </c>
      <c r="E100" s="275">
        <v>0</v>
      </c>
      <c r="F100" s="275"/>
      <c r="G100" s="275">
        <v>0</v>
      </c>
      <c r="H100" s="275">
        <v>0</v>
      </c>
      <c r="I100" s="419">
        <v>0</v>
      </c>
    </row>
    <row r="101" spans="1:9" ht="18">
      <c r="A101" s="421" t="s">
        <v>773</v>
      </c>
      <c r="B101" s="84" t="s">
        <v>28</v>
      </c>
      <c r="C101" s="275">
        <v>1.25</v>
      </c>
      <c r="D101" s="275">
        <v>1.264</v>
      </c>
      <c r="E101" s="275">
        <v>1.2889999999999999</v>
      </c>
      <c r="F101" s="275"/>
      <c r="G101" s="275">
        <v>1.2889999999999999</v>
      </c>
      <c r="H101" s="275">
        <v>1.2889999999999999</v>
      </c>
      <c r="I101" s="419">
        <v>1.2889999999999999</v>
      </c>
    </row>
    <row r="102" spans="1:9" ht="18">
      <c r="A102" s="421" t="s">
        <v>750</v>
      </c>
      <c r="B102" s="84" t="s">
        <v>28</v>
      </c>
      <c r="C102" s="275">
        <v>0.30399999999999999</v>
      </c>
      <c r="D102" s="275">
        <v>0.307</v>
      </c>
      <c r="E102" s="275">
        <v>0.30099999999999999</v>
      </c>
      <c r="F102" s="275"/>
      <c r="G102" s="275">
        <v>0.30099999999999999</v>
      </c>
      <c r="H102" s="275">
        <v>0.30099999999999999</v>
      </c>
      <c r="I102" s="419">
        <v>0.30099999999999999</v>
      </c>
    </row>
    <row r="103" spans="1:9" ht="18">
      <c r="A103" s="421"/>
      <c r="B103" s="84" t="s">
        <v>28</v>
      </c>
      <c r="C103" s="275"/>
      <c r="D103" s="275"/>
      <c r="E103" s="275"/>
      <c r="F103" s="275"/>
      <c r="G103" s="275"/>
      <c r="H103" s="275"/>
      <c r="I103" s="419"/>
    </row>
    <row r="104" spans="1:9" ht="18">
      <c r="A104" s="421"/>
      <c r="B104" s="84" t="s">
        <v>28</v>
      </c>
      <c r="C104" s="275"/>
      <c r="D104" s="275"/>
      <c r="E104" s="275"/>
      <c r="F104" s="275"/>
      <c r="G104" s="275"/>
      <c r="H104" s="275"/>
      <c r="I104" s="419"/>
    </row>
    <row r="105" spans="1:9" ht="54">
      <c r="A105" s="422" t="s">
        <v>778</v>
      </c>
      <c r="B105" s="306" t="s">
        <v>28</v>
      </c>
      <c r="C105" s="291">
        <f>C107+C111+C112+C113+C114+C115+C116+C117+C118+C119</f>
        <v>0.37600000000000006</v>
      </c>
      <c r="D105" s="291">
        <f t="shared" ref="D105:I105" si="10">D107+D111+D112+D113+D114+D115+D116+D117+D118+D119</f>
        <v>0.39300000000000007</v>
      </c>
      <c r="E105" s="291">
        <f t="shared" si="10"/>
        <v>0.38400000000000006</v>
      </c>
      <c r="F105" s="291">
        <f t="shared" si="10"/>
        <v>0</v>
      </c>
      <c r="G105" s="291">
        <f t="shared" si="10"/>
        <v>0.3590000000000001</v>
      </c>
      <c r="H105" s="291">
        <f t="shared" si="10"/>
        <v>0.37000000000000005</v>
      </c>
      <c r="I105" s="405">
        <f t="shared" si="10"/>
        <v>0.38400000000000006</v>
      </c>
    </row>
    <row r="106" spans="1:9" ht="18">
      <c r="A106" s="423" t="s">
        <v>29</v>
      </c>
      <c r="B106" s="84"/>
      <c r="C106" s="296"/>
      <c r="D106" s="296"/>
      <c r="E106" s="296"/>
      <c r="F106" s="296"/>
      <c r="G106" s="296"/>
      <c r="H106" s="296"/>
      <c r="I106" s="424"/>
    </row>
    <row r="107" spans="1:9" ht="36">
      <c r="A107" s="425" t="s">
        <v>211</v>
      </c>
      <c r="B107" s="84" t="s">
        <v>28</v>
      </c>
      <c r="C107" s="275">
        <f>SUM(C108:C110)</f>
        <v>0.26100000000000001</v>
      </c>
      <c r="D107" s="275">
        <f t="shared" ref="D107:I107" si="11">SUM(D108:D110)</f>
        <v>0.26100000000000001</v>
      </c>
      <c r="E107" s="275">
        <f t="shared" si="11"/>
        <v>0.26400000000000001</v>
      </c>
      <c r="F107" s="275"/>
      <c r="G107" s="275">
        <f t="shared" si="11"/>
        <v>0.26700000000000002</v>
      </c>
      <c r="H107" s="275">
        <f t="shared" si="11"/>
        <v>0.26900000000000002</v>
      </c>
      <c r="I107" s="419">
        <f t="shared" si="11"/>
        <v>0.27300000000000002</v>
      </c>
    </row>
    <row r="108" spans="1:9" ht="36">
      <c r="A108" s="425" t="s">
        <v>212</v>
      </c>
      <c r="B108" s="84" t="s">
        <v>27</v>
      </c>
      <c r="C108" s="275">
        <v>0.249</v>
      </c>
      <c r="D108" s="275">
        <v>0.25</v>
      </c>
      <c r="E108" s="275">
        <v>0.255</v>
      </c>
      <c r="F108" s="275"/>
      <c r="G108" s="275">
        <v>0.25800000000000001</v>
      </c>
      <c r="H108" s="275">
        <v>0.25900000000000001</v>
      </c>
      <c r="I108" s="419">
        <v>0.26100000000000001</v>
      </c>
    </row>
    <row r="109" spans="1:9" ht="18">
      <c r="A109" s="426" t="s">
        <v>213</v>
      </c>
      <c r="B109" s="84" t="s">
        <v>28</v>
      </c>
      <c r="C109" s="275">
        <v>1.2E-2</v>
      </c>
      <c r="D109" s="275">
        <v>1.0999999999999999E-2</v>
      </c>
      <c r="E109" s="275">
        <v>8.9999999999999993E-3</v>
      </c>
      <c r="F109" s="275"/>
      <c r="G109" s="275">
        <v>8.9999999999999993E-3</v>
      </c>
      <c r="H109" s="275">
        <v>0.01</v>
      </c>
      <c r="I109" s="419">
        <v>1.2E-2</v>
      </c>
    </row>
    <row r="110" spans="1:9" ht="18">
      <c r="A110" s="426" t="s">
        <v>214</v>
      </c>
      <c r="B110" s="84" t="s">
        <v>28</v>
      </c>
      <c r="C110" s="275">
        <v>0</v>
      </c>
      <c r="D110" s="275">
        <v>0</v>
      </c>
      <c r="E110" s="275">
        <v>0</v>
      </c>
      <c r="F110" s="275"/>
      <c r="G110" s="275">
        <v>0</v>
      </c>
      <c r="H110" s="275">
        <v>0</v>
      </c>
      <c r="I110" s="419">
        <v>0</v>
      </c>
    </row>
    <row r="111" spans="1:9" ht="24" customHeight="1">
      <c r="A111" s="426" t="s">
        <v>51</v>
      </c>
      <c r="B111" s="84" t="s">
        <v>28</v>
      </c>
      <c r="C111" s="275">
        <v>2.1999999999999999E-2</v>
      </c>
      <c r="D111" s="275">
        <v>2.4E-2</v>
      </c>
      <c r="E111" s="275">
        <v>1.7000000000000001E-2</v>
      </c>
      <c r="F111" s="275"/>
      <c r="G111" s="275">
        <v>1.7000000000000001E-2</v>
      </c>
      <c r="H111" s="275">
        <v>1.7000000000000001E-2</v>
      </c>
      <c r="I111" s="419">
        <v>1.7000000000000001E-2</v>
      </c>
    </row>
    <row r="112" spans="1:9" ht="18">
      <c r="A112" s="426" t="s">
        <v>52</v>
      </c>
      <c r="B112" s="84" t="s">
        <v>27</v>
      </c>
      <c r="C112" s="275">
        <v>0</v>
      </c>
      <c r="D112" s="275">
        <v>1.7000000000000001E-2</v>
      </c>
      <c r="E112" s="275">
        <v>2.1999999999999999E-2</v>
      </c>
      <c r="F112" s="275"/>
      <c r="G112" s="275">
        <v>0.03</v>
      </c>
      <c r="H112" s="275">
        <v>3.6999999999999998E-2</v>
      </c>
      <c r="I112" s="419">
        <v>4.4999999999999998E-2</v>
      </c>
    </row>
    <row r="113" spans="1:9" ht="36">
      <c r="A113" s="426" t="s">
        <v>215</v>
      </c>
      <c r="B113" s="84" t="s">
        <v>27</v>
      </c>
      <c r="C113" s="275">
        <v>8.9999999999999993E-3</v>
      </c>
      <c r="D113" s="275">
        <v>8.9999999999999993E-3</v>
      </c>
      <c r="E113" s="275">
        <v>8.9999999999999993E-3</v>
      </c>
      <c r="F113" s="275"/>
      <c r="G113" s="275">
        <v>8.9999999999999993E-3</v>
      </c>
      <c r="H113" s="275">
        <v>8.9999999999999993E-3</v>
      </c>
      <c r="I113" s="419">
        <v>8.9999999999999993E-3</v>
      </c>
    </row>
    <row r="114" spans="1:9" ht="40.5" customHeight="1">
      <c r="A114" s="426" t="s">
        <v>216</v>
      </c>
      <c r="B114" s="84" t="s">
        <v>27</v>
      </c>
      <c r="C114" s="275">
        <v>0</v>
      </c>
      <c r="D114" s="275">
        <v>0</v>
      </c>
      <c r="E114" s="275">
        <v>0</v>
      </c>
      <c r="F114" s="275"/>
      <c r="G114" s="275">
        <v>0</v>
      </c>
      <c r="H114" s="275">
        <v>0</v>
      </c>
      <c r="I114" s="419">
        <v>0</v>
      </c>
    </row>
    <row r="115" spans="1:9" ht="18">
      <c r="A115" s="426" t="s">
        <v>19</v>
      </c>
      <c r="B115" s="84" t="s">
        <v>27</v>
      </c>
      <c r="C115" s="275">
        <v>0</v>
      </c>
      <c r="D115" s="275">
        <v>0</v>
      </c>
      <c r="E115" s="275">
        <v>0</v>
      </c>
      <c r="F115" s="275"/>
      <c r="G115" s="275">
        <v>0</v>
      </c>
      <c r="H115" s="275">
        <v>0</v>
      </c>
      <c r="I115" s="419">
        <v>0</v>
      </c>
    </row>
    <row r="116" spans="1:9" ht="36">
      <c r="A116" s="426" t="s">
        <v>217</v>
      </c>
      <c r="B116" s="84" t="s">
        <v>27</v>
      </c>
      <c r="C116" s="275">
        <v>7.1999999999999995E-2</v>
      </c>
      <c r="D116" s="275">
        <v>6.8000000000000005E-2</v>
      </c>
      <c r="E116" s="275">
        <v>6.2E-2</v>
      </c>
      <c r="F116" s="275"/>
      <c r="G116" s="275">
        <v>2.5000000000000001E-2</v>
      </c>
      <c r="H116" s="275">
        <v>2.7E-2</v>
      </c>
      <c r="I116" s="419">
        <v>2.9000000000000001E-2</v>
      </c>
    </row>
    <row r="117" spans="1:9" ht="18">
      <c r="A117" s="426" t="s">
        <v>299</v>
      </c>
      <c r="B117" s="84" t="s">
        <v>27</v>
      </c>
      <c r="C117" s="275">
        <v>0</v>
      </c>
      <c r="D117" s="275">
        <v>0</v>
      </c>
      <c r="E117" s="275">
        <v>0</v>
      </c>
      <c r="F117" s="275"/>
      <c r="G117" s="275">
        <v>0</v>
      </c>
      <c r="H117" s="275">
        <v>0</v>
      </c>
      <c r="I117" s="419">
        <v>0</v>
      </c>
    </row>
    <row r="118" spans="1:9" ht="18">
      <c r="A118" s="426" t="s">
        <v>300</v>
      </c>
      <c r="B118" s="84" t="s">
        <v>27</v>
      </c>
      <c r="C118" s="275">
        <v>0</v>
      </c>
      <c r="D118" s="275">
        <v>0</v>
      </c>
      <c r="E118" s="275">
        <v>0</v>
      </c>
      <c r="F118" s="275"/>
      <c r="G118" s="275">
        <v>0</v>
      </c>
      <c r="H118" s="275">
        <v>0</v>
      </c>
      <c r="I118" s="419">
        <v>0</v>
      </c>
    </row>
    <row r="119" spans="1:9" ht="18">
      <c r="A119" s="426" t="s">
        <v>57</v>
      </c>
      <c r="B119" s="84" t="s">
        <v>27</v>
      </c>
      <c r="C119" s="275">
        <v>1.2E-2</v>
      </c>
      <c r="D119" s="275">
        <v>1.4E-2</v>
      </c>
      <c r="E119" s="275">
        <v>0.01</v>
      </c>
      <c r="F119" s="275"/>
      <c r="G119" s="275">
        <v>1.0999999999999999E-2</v>
      </c>
      <c r="H119" s="275">
        <v>1.0999999999999999E-2</v>
      </c>
      <c r="I119" s="419">
        <v>1.0999999999999999E-2</v>
      </c>
    </row>
    <row r="120" spans="1:9" ht="36">
      <c r="A120" s="427" t="s">
        <v>142</v>
      </c>
      <c r="B120" s="299" t="s">
        <v>16</v>
      </c>
      <c r="C120" s="292">
        <v>5</v>
      </c>
      <c r="D120" s="292">
        <v>4.41</v>
      </c>
      <c r="E120" s="292">
        <v>5.9</v>
      </c>
      <c r="F120" s="292"/>
      <c r="G120" s="292">
        <v>5.7</v>
      </c>
      <c r="H120" s="292">
        <v>5.5</v>
      </c>
      <c r="I120" s="428">
        <v>5</v>
      </c>
    </row>
    <row r="121" spans="1:9" ht="41.25" customHeight="1">
      <c r="A121" s="423" t="s">
        <v>86</v>
      </c>
      <c r="B121" s="299" t="s">
        <v>17</v>
      </c>
      <c r="C121" s="293">
        <f>C149/C79/12*1000</f>
        <v>30476.749146757673</v>
      </c>
      <c r="D121" s="293">
        <f t="shared" ref="D121:I121" si="12">D149/D79/12*1000</f>
        <v>31407.069870201594</v>
      </c>
      <c r="E121" s="293">
        <f t="shared" si="12"/>
        <v>34125.344352617081</v>
      </c>
      <c r="F121" s="293" t="e">
        <f t="shared" si="12"/>
        <v>#DIV/0!</v>
      </c>
      <c r="G121" s="293">
        <f t="shared" si="12"/>
        <v>34773.449371460141</v>
      </c>
      <c r="H121" s="293">
        <f t="shared" si="12"/>
        <v>35225.001722830944</v>
      </c>
      <c r="I121" s="412">
        <f t="shared" si="12"/>
        <v>35731.464302892869</v>
      </c>
    </row>
    <row r="122" spans="1:9" ht="18">
      <c r="A122" s="423" t="s">
        <v>29</v>
      </c>
      <c r="B122" s="84"/>
      <c r="C122" s="365"/>
      <c r="D122" s="365"/>
      <c r="E122" s="365"/>
      <c r="F122" s="366"/>
      <c r="G122" s="365"/>
      <c r="H122" s="366"/>
      <c r="I122" s="429"/>
    </row>
    <row r="123" spans="1:9" ht="36">
      <c r="A123" s="425" t="s">
        <v>211</v>
      </c>
      <c r="B123" s="84" t="s">
        <v>17</v>
      </c>
      <c r="C123" s="256">
        <v>18405</v>
      </c>
      <c r="D123" s="256">
        <v>19376</v>
      </c>
      <c r="E123" s="256">
        <v>23456</v>
      </c>
      <c r="F123" s="256"/>
      <c r="G123" s="256">
        <v>24414</v>
      </c>
      <c r="H123" s="256">
        <v>25259</v>
      </c>
      <c r="I123" s="409">
        <v>26171</v>
      </c>
    </row>
    <row r="124" spans="1:9" ht="36">
      <c r="A124" s="426" t="s">
        <v>212</v>
      </c>
      <c r="B124" s="84" t="s">
        <v>17</v>
      </c>
      <c r="C124" s="256">
        <f>C152/C82/12*1000</f>
        <v>13299.08675799087</v>
      </c>
      <c r="D124" s="256">
        <f t="shared" ref="D124:I124" si="13">D152/D82/12*1000</f>
        <v>12969.283276450513</v>
      </c>
      <c r="E124" s="256">
        <f t="shared" si="13"/>
        <v>18708.05369127517</v>
      </c>
      <c r="F124" s="256" t="e">
        <f t="shared" si="13"/>
        <v>#DIV/0!</v>
      </c>
      <c r="G124" s="256">
        <f t="shared" si="13"/>
        <v>19462.901439645622</v>
      </c>
      <c r="H124" s="256">
        <f t="shared" si="13"/>
        <v>20171.081677704195</v>
      </c>
      <c r="I124" s="409">
        <f t="shared" si="13"/>
        <v>20970.394736842107</v>
      </c>
    </row>
    <row r="125" spans="1:9" ht="18">
      <c r="A125" s="426" t="s">
        <v>213</v>
      </c>
      <c r="B125" s="84" t="s">
        <v>17</v>
      </c>
      <c r="C125" s="256">
        <v>30543</v>
      </c>
      <c r="D125" s="256">
        <v>30503</v>
      </c>
      <c r="E125" s="256">
        <v>31708</v>
      </c>
      <c r="F125" s="256"/>
      <c r="G125" s="256">
        <v>33067</v>
      </c>
      <c r="H125" s="256">
        <v>34148</v>
      </c>
      <c r="I125" s="409">
        <v>35210</v>
      </c>
    </row>
    <row r="126" spans="1:9" ht="18">
      <c r="A126" s="426" t="s">
        <v>214</v>
      </c>
      <c r="B126" s="84" t="s">
        <v>17</v>
      </c>
      <c r="C126" s="256">
        <v>0</v>
      </c>
      <c r="D126" s="256">
        <v>0</v>
      </c>
      <c r="E126" s="256">
        <v>0</v>
      </c>
      <c r="F126" s="256"/>
      <c r="G126" s="256">
        <v>0</v>
      </c>
      <c r="H126" s="256">
        <v>0</v>
      </c>
      <c r="I126" s="409">
        <v>0</v>
      </c>
    </row>
    <row r="127" spans="1:9" ht="18">
      <c r="A127" s="426" t="s">
        <v>51</v>
      </c>
      <c r="B127" s="84" t="s">
        <v>17</v>
      </c>
      <c r="C127" s="256">
        <v>43523</v>
      </c>
      <c r="D127" s="256">
        <v>43634</v>
      </c>
      <c r="E127" s="256">
        <v>45961</v>
      </c>
      <c r="F127" s="256"/>
      <c r="G127" s="256">
        <v>45962</v>
      </c>
      <c r="H127" s="256">
        <v>45962</v>
      </c>
      <c r="I127" s="409">
        <v>45962</v>
      </c>
    </row>
    <row r="128" spans="1:9" ht="18">
      <c r="A128" s="426" t="s">
        <v>52</v>
      </c>
      <c r="B128" s="84" t="s">
        <v>17</v>
      </c>
      <c r="C128" s="256">
        <v>0</v>
      </c>
      <c r="D128" s="256">
        <v>12152</v>
      </c>
      <c r="E128" s="256">
        <v>12553</v>
      </c>
      <c r="F128" s="256"/>
      <c r="G128" s="256">
        <v>12775</v>
      </c>
      <c r="H128" s="256">
        <v>12642</v>
      </c>
      <c r="I128" s="409">
        <v>12794</v>
      </c>
    </row>
    <row r="129" spans="1:9" ht="36">
      <c r="A129" s="426" t="s">
        <v>215</v>
      </c>
      <c r="B129" s="84" t="s">
        <v>17</v>
      </c>
      <c r="C129" s="256">
        <v>14043</v>
      </c>
      <c r="D129" s="256">
        <v>16008</v>
      </c>
      <c r="E129" s="256">
        <v>19920</v>
      </c>
      <c r="F129" s="256"/>
      <c r="G129" s="256">
        <v>19708</v>
      </c>
      <c r="H129" s="256">
        <v>20458</v>
      </c>
      <c r="I129" s="409">
        <v>21276</v>
      </c>
    </row>
    <row r="130" spans="1:9" ht="41.25" customHeight="1">
      <c r="A130" s="426" t="s">
        <v>216</v>
      </c>
      <c r="B130" s="84" t="s">
        <v>17</v>
      </c>
      <c r="C130" s="256">
        <v>0</v>
      </c>
      <c r="D130" s="256">
        <v>0</v>
      </c>
      <c r="E130" s="256">
        <v>0</v>
      </c>
      <c r="F130" s="256"/>
      <c r="G130" s="256">
        <v>0</v>
      </c>
      <c r="H130" s="256">
        <v>0</v>
      </c>
      <c r="I130" s="409">
        <v>0</v>
      </c>
    </row>
    <row r="131" spans="1:9" ht="18">
      <c r="A131" s="426" t="s">
        <v>19</v>
      </c>
      <c r="B131" s="84" t="s">
        <v>17</v>
      </c>
      <c r="C131" s="256">
        <v>24451</v>
      </c>
      <c r="D131" s="256">
        <v>32993</v>
      </c>
      <c r="E131" s="256">
        <v>33231</v>
      </c>
      <c r="F131" s="256"/>
      <c r="G131" s="256">
        <v>33717</v>
      </c>
      <c r="H131" s="256">
        <v>34200</v>
      </c>
      <c r="I131" s="409">
        <v>34699</v>
      </c>
    </row>
    <row r="132" spans="1:9" ht="36">
      <c r="A132" s="425" t="s">
        <v>217</v>
      </c>
      <c r="B132" s="84" t="s">
        <v>17</v>
      </c>
      <c r="C132" s="256">
        <v>11933</v>
      </c>
      <c r="D132" s="256">
        <v>16640</v>
      </c>
      <c r="E132" s="256">
        <v>16180</v>
      </c>
      <c r="F132" s="256"/>
      <c r="G132" s="256">
        <v>22102</v>
      </c>
      <c r="H132" s="256">
        <v>22333</v>
      </c>
      <c r="I132" s="409">
        <v>22608</v>
      </c>
    </row>
    <row r="133" spans="1:9" ht="18">
      <c r="A133" s="426" t="s">
        <v>299</v>
      </c>
      <c r="B133" s="84" t="s">
        <v>17</v>
      </c>
      <c r="C133" s="256">
        <v>0</v>
      </c>
      <c r="D133" s="256">
        <v>0</v>
      </c>
      <c r="E133" s="256">
        <v>0</v>
      </c>
      <c r="F133" s="256"/>
      <c r="G133" s="256">
        <v>0</v>
      </c>
      <c r="H133" s="256">
        <v>0</v>
      </c>
      <c r="I133" s="409">
        <v>0</v>
      </c>
    </row>
    <row r="134" spans="1:9" ht="18">
      <c r="A134" s="426" t="s">
        <v>300</v>
      </c>
      <c r="B134" s="84" t="s">
        <v>17</v>
      </c>
      <c r="C134" s="256">
        <v>0</v>
      </c>
      <c r="D134" s="256">
        <v>0</v>
      </c>
      <c r="E134" s="256">
        <v>0</v>
      </c>
      <c r="F134" s="256"/>
      <c r="G134" s="256">
        <v>0</v>
      </c>
      <c r="H134" s="256">
        <v>0</v>
      </c>
      <c r="I134" s="409">
        <v>0</v>
      </c>
    </row>
    <row r="135" spans="1:9" ht="36">
      <c r="A135" s="425" t="s">
        <v>50</v>
      </c>
      <c r="B135" s="84" t="s">
        <v>17</v>
      </c>
      <c r="C135" s="256">
        <v>26260</v>
      </c>
      <c r="D135" s="256">
        <v>27136</v>
      </c>
      <c r="E135" s="256">
        <v>32598</v>
      </c>
      <c r="F135" s="256"/>
      <c r="G135" s="256">
        <v>33967</v>
      </c>
      <c r="H135" s="256">
        <v>35190</v>
      </c>
      <c r="I135" s="409">
        <v>36597</v>
      </c>
    </row>
    <row r="136" spans="1:9" ht="18">
      <c r="A136" s="426" t="s">
        <v>54</v>
      </c>
      <c r="B136" s="84" t="s">
        <v>17</v>
      </c>
      <c r="C136" s="256">
        <v>20979</v>
      </c>
      <c r="D136" s="256">
        <v>21258</v>
      </c>
      <c r="E136" s="256">
        <v>23569</v>
      </c>
      <c r="F136" s="256"/>
      <c r="G136" s="256">
        <v>24559</v>
      </c>
      <c r="H136" s="256">
        <v>25443</v>
      </c>
      <c r="I136" s="409">
        <v>26460</v>
      </c>
    </row>
    <row r="137" spans="1:9" ht="18">
      <c r="A137" s="426" t="s">
        <v>55</v>
      </c>
      <c r="B137" s="84" t="s">
        <v>17</v>
      </c>
      <c r="C137" s="256">
        <v>0</v>
      </c>
      <c r="D137" s="256">
        <v>0</v>
      </c>
      <c r="E137" s="256">
        <v>0</v>
      </c>
      <c r="F137" s="256"/>
      <c r="G137" s="256">
        <v>0</v>
      </c>
      <c r="H137" s="256">
        <v>0</v>
      </c>
      <c r="I137" s="409">
        <v>0</v>
      </c>
    </row>
    <row r="138" spans="1:9" ht="18">
      <c r="A138" s="426" t="s">
        <v>57</v>
      </c>
      <c r="B138" s="84" t="s">
        <v>17</v>
      </c>
      <c r="C138" s="256">
        <v>20708</v>
      </c>
      <c r="D138" s="256">
        <v>23802</v>
      </c>
      <c r="E138" s="256">
        <v>31271</v>
      </c>
      <c r="F138" s="256"/>
      <c r="G138" s="256">
        <v>32276</v>
      </c>
      <c r="H138" s="256">
        <v>33442</v>
      </c>
      <c r="I138" s="409">
        <v>34780</v>
      </c>
    </row>
    <row r="139" spans="1:9" ht="58.95" customHeight="1">
      <c r="A139" s="430" t="s">
        <v>185</v>
      </c>
      <c r="B139" s="285" t="s">
        <v>17</v>
      </c>
      <c r="C139" s="290">
        <f>C153/C97/12*1000</f>
        <v>21200.845277471519</v>
      </c>
      <c r="D139" s="290">
        <f t="shared" ref="D139:I139" si="14">D153/D97/12*1000</f>
        <v>21953.9916348427</v>
      </c>
      <c r="E139" s="290">
        <f t="shared" si="14"/>
        <v>25594.916170903191</v>
      </c>
      <c r="F139" s="290" t="e">
        <f t="shared" si="14"/>
        <v>#DIV/0!</v>
      </c>
      <c r="G139" s="290">
        <f t="shared" si="14"/>
        <v>26667.568054804404</v>
      </c>
      <c r="H139" s="290">
        <f t="shared" si="14"/>
        <v>27627.546421489096</v>
      </c>
      <c r="I139" s="408">
        <f t="shared" si="14"/>
        <v>28731.746890210925</v>
      </c>
    </row>
    <row r="140" spans="1:9" ht="18">
      <c r="A140" s="430" t="s">
        <v>184</v>
      </c>
      <c r="B140" s="285"/>
      <c r="C140" s="367"/>
      <c r="D140" s="367"/>
      <c r="E140" s="367"/>
      <c r="F140" s="367"/>
      <c r="G140" s="367"/>
      <c r="H140" s="367"/>
      <c r="I140" s="431"/>
    </row>
    <row r="141" spans="1:9" ht="36">
      <c r="A141" s="432" t="s">
        <v>590</v>
      </c>
      <c r="B141" s="84" t="s">
        <v>17</v>
      </c>
      <c r="C141" s="256">
        <v>16793</v>
      </c>
      <c r="D141" s="256">
        <v>19720</v>
      </c>
      <c r="E141" s="256">
        <v>27639</v>
      </c>
      <c r="F141" s="256"/>
      <c r="G141" s="256">
        <v>28800</v>
      </c>
      <c r="H141" s="256">
        <v>29836</v>
      </c>
      <c r="I141" s="409">
        <v>31030</v>
      </c>
    </row>
    <row r="142" spans="1:9" ht="18">
      <c r="A142" s="432" t="s">
        <v>301</v>
      </c>
      <c r="B142" s="84" t="s">
        <v>17</v>
      </c>
      <c r="C142" s="256">
        <v>0</v>
      </c>
      <c r="D142" s="256">
        <v>0</v>
      </c>
      <c r="E142" s="256">
        <v>0</v>
      </c>
      <c r="F142" s="256"/>
      <c r="G142" s="256">
        <v>0</v>
      </c>
      <c r="H142" s="256">
        <v>0</v>
      </c>
      <c r="I142" s="409">
        <v>0</v>
      </c>
    </row>
    <row r="143" spans="1:9" ht="18">
      <c r="A143" s="433" t="s">
        <v>773</v>
      </c>
      <c r="B143" s="84" t="s">
        <v>17</v>
      </c>
      <c r="C143" s="256">
        <v>20887</v>
      </c>
      <c r="D143" s="256">
        <v>21156</v>
      </c>
      <c r="E143" s="256">
        <v>23547</v>
      </c>
      <c r="F143" s="256"/>
      <c r="G143" s="256">
        <v>24536</v>
      </c>
      <c r="H143" s="256">
        <v>25419</v>
      </c>
      <c r="I143" s="409">
        <v>26436</v>
      </c>
    </row>
    <row r="144" spans="1:9" ht="18">
      <c r="A144" s="433" t="s">
        <v>750</v>
      </c>
      <c r="B144" s="84" t="s">
        <v>17</v>
      </c>
      <c r="C144" s="256">
        <v>26260</v>
      </c>
      <c r="D144" s="256">
        <v>27136</v>
      </c>
      <c r="E144" s="256">
        <v>32598</v>
      </c>
      <c r="F144" s="256"/>
      <c r="G144" s="256">
        <v>33967</v>
      </c>
      <c r="H144" s="256">
        <v>35190</v>
      </c>
      <c r="I144" s="409">
        <v>36597</v>
      </c>
    </row>
    <row r="145" spans="1:9" ht="18">
      <c r="A145" s="433"/>
      <c r="B145" s="84" t="s">
        <v>17</v>
      </c>
      <c r="C145" s="256"/>
      <c r="D145" s="256"/>
      <c r="E145" s="256"/>
      <c r="F145" s="256"/>
      <c r="G145" s="256"/>
      <c r="H145" s="256"/>
      <c r="I145" s="409"/>
    </row>
    <row r="146" spans="1:9" ht="18">
      <c r="A146" s="433"/>
      <c r="B146" s="84" t="s">
        <v>17</v>
      </c>
      <c r="C146" s="256"/>
      <c r="D146" s="256"/>
      <c r="E146" s="256"/>
      <c r="F146" s="256"/>
      <c r="G146" s="256"/>
      <c r="H146" s="256"/>
      <c r="I146" s="409"/>
    </row>
    <row r="147" spans="1:9" ht="18">
      <c r="A147" s="433"/>
      <c r="B147" s="84" t="s">
        <v>17</v>
      </c>
      <c r="C147" s="256"/>
      <c r="D147" s="256"/>
      <c r="E147" s="256"/>
      <c r="F147" s="256"/>
      <c r="G147" s="256"/>
      <c r="H147" s="256"/>
      <c r="I147" s="409"/>
    </row>
    <row r="148" spans="1:9" ht="47.25" customHeight="1">
      <c r="A148" s="434" t="s">
        <v>774</v>
      </c>
      <c r="B148" s="299" t="s">
        <v>17</v>
      </c>
      <c r="C148" s="293">
        <f>C151/C105/12*1000</f>
        <v>11414.007092198581</v>
      </c>
      <c r="D148" s="293">
        <f t="shared" ref="D148:I148" si="15">D151/D105/12*1000</f>
        <v>11471.586089906699</v>
      </c>
      <c r="E148" s="293">
        <f t="shared" si="15"/>
        <v>15928.819444444443</v>
      </c>
      <c r="F148" s="293" t="e">
        <f t="shared" si="15"/>
        <v>#DIV/0!</v>
      </c>
      <c r="G148" s="293">
        <f t="shared" si="15"/>
        <v>17548.746518105843</v>
      </c>
      <c r="H148" s="293">
        <f t="shared" si="15"/>
        <v>17905.405405405403</v>
      </c>
      <c r="I148" s="412">
        <f t="shared" si="15"/>
        <v>18294.270833333328</v>
      </c>
    </row>
    <row r="149" spans="1:9" ht="42.75" customHeight="1">
      <c r="A149" s="423" t="s">
        <v>85</v>
      </c>
      <c r="B149" s="299" t="s">
        <v>14</v>
      </c>
      <c r="C149" s="282">
        <v>1714.5</v>
      </c>
      <c r="D149" s="282">
        <v>1819.6</v>
      </c>
      <c r="E149" s="282">
        <v>1982</v>
      </c>
      <c r="F149" s="282"/>
      <c r="G149" s="282">
        <v>2013.8</v>
      </c>
      <c r="H149" s="282">
        <v>2044.6</v>
      </c>
      <c r="I149" s="388">
        <v>2080</v>
      </c>
    </row>
    <row r="150" spans="1:9" ht="18">
      <c r="A150" s="430" t="s">
        <v>29</v>
      </c>
      <c r="B150" s="84"/>
      <c r="C150" s="364"/>
      <c r="D150" s="364"/>
      <c r="E150" s="364"/>
      <c r="F150" s="364"/>
      <c r="G150" s="364"/>
      <c r="H150" s="364"/>
      <c r="I150" s="435"/>
    </row>
    <row r="151" spans="1:9" ht="36">
      <c r="A151" s="430" t="s">
        <v>777</v>
      </c>
      <c r="B151" s="285" t="s">
        <v>14</v>
      </c>
      <c r="C151" s="287">
        <v>51.5</v>
      </c>
      <c r="D151" s="287">
        <v>54.1</v>
      </c>
      <c r="E151" s="287">
        <v>73.400000000000006</v>
      </c>
      <c r="F151" s="287"/>
      <c r="G151" s="287">
        <v>75.599999999999994</v>
      </c>
      <c r="H151" s="287">
        <v>79.5</v>
      </c>
      <c r="I151" s="401">
        <v>84.3</v>
      </c>
    </row>
    <row r="152" spans="1:9" ht="36">
      <c r="A152" s="430" t="s">
        <v>88</v>
      </c>
      <c r="B152" s="285" t="s">
        <v>14</v>
      </c>
      <c r="C152" s="287">
        <v>46.6</v>
      </c>
      <c r="D152" s="287">
        <v>45.6</v>
      </c>
      <c r="E152" s="287">
        <v>66.900000000000006</v>
      </c>
      <c r="F152" s="287"/>
      <c r="G152" s="287">
        <v>70.3</v>
      </c>
      <c r="H152" s="287">
        <v>73.099999999999994</v>
      </c>
      <c r="I152" s="401">
        <v>76.5</v>
      </c>
    </row>
    <row r="153" spans="1:9" ht="36">
      <c r="A153" s="430" t="s">
        <v>143</v>
      </c>
      <c r="B153" s="285" t="s">
        <v>14</v>
      </c>
      <c r="C153" s="287">
        <v>461.5</v>
      </c>
      <c r="D153" s="287">
        <v>482.9</v>
      </c>
      <c r="E153" s="287">
        <v>567.9</v>
      </c>
      <c r="F153" s="287"/>
      <c r="G153" s="287">
        <v>591.70000000000005</v>
      </c>
      <c r="H153" s="287">
        <v>613</v>
      </c>
      <c r="I153" s="401">
        <v>637.5</v>
      </c>
    </row>
    <row r="154" spans="1:9" ht="18">
      <c r="A154" s="423" t="s">
        <v>30</v>
      </c>
      <c r="B154" s="299" t="s">
        <v>14</v>
      </c>
      <c r="C154" s="282">
        <v>103.3</v>
      </c>
      <c r="D154" s="282">
        <v>87.4</v>
      </c>
      <c r="E154" s="282">
        <v>87.1</v>
      </c>
      <c r="F154" s="282"/>
      <c r="G154" s="282">
        <v>87.1</v>
      </c>
      <c r="H154" s="282">
        <v>87.1</v>
      </c>
      <c r="I154" s="388">
        <v>87.1</v>
      </c>
    </row>
    <row r="155" spans="1:9" ht="18">
      <c r="A155" s="423" t="s">
        <v>6</v>
      </c>
      <c r="B155" s="299" t="s">
        <v>14</v>
      </c>
      <c r="C155" s="282">
        <v>0</v>
      </c>
      <c r="D155" s="282">
        <v>0</v>
      </c>
      <c r="E155" s="282">
        <v>0</v>
      </c>
      <c r="F155" s="282"/>
      <c r="G155" s="282">
        <v>0</v>
      </c>
      <c r="H155" s="282">
        <v>0</v>
      </c>
      <c r="I155" s="388">
        <v>0</v>
      </c>
    </row>
    <row r="156" spans="1:9" ht="36">
      <c r="A156" s="436" t="s">
        <v>163</v>
      </c>
      <c r="B156" s="307" t="s">
        <v>14</v>
      </c>
      <c r="C156" s="283">
        <f>C149+C154+C155</f>
        <v>1817.8</v>
      </c>
      <c r="D156" s="283">
        <f t="shared" ref="D156:I156" si="16">D149+D154+D155</f>
        <v>1907</v>
      </c>
      <c r="E156" s="283">
        <f t="shared" si="16"/>
        <v>2069.1</v>
      </c>
      <c r="F156" s="283">
        <f t="shared" si="16"/>
        <v>0</v>
      </c>
      <c r="G156" s="283">
        <f t="shared" si="16"/>
        <v>2100.9</v>
      </c>
      <c r="H156" s="283">
        <f t="shared" si="16"/>
        <v>2131.6999999999998</v>
      </c>
      <c r="I156" s="390">
        <f t="shared" si="16"/>
        <v>2167.1</v>
      </c>
    </row>
    <row r="157" spans="1:9" ht="17.399999999999999">
      <c r="A157" s="478" t="s">
        <v>179</v>
      </c>
      <c r="B157" s="479"/>
      <c r="C157" s="479"/>
      <c r="D157" s="479"/>
      <c r="E157" s="479"/>
      <c r="F157" s="479"/>
      <c r="G157" s="479"/>
      <c r="H157" s="479"/>
      <c r="I157" s="480"/>
    </row>
    <row r="158" spans="1:9" ht="36">
      <c r="A158" s="437" t="s">
        <v>170</v>
      </c>
      <c r="B158" s="308" t="s">
        <v>14</v>
      </c>
      <c r="C158" s="259">
        <f>C160+C161+C167</f>
        <v>121.3</v>
      </c>
      <c r="D158" s="259">
        <f t="shared" ref="D158:I158" si="17">D160+D161+D167</f>
        <v>127</v>
      </c>
      <c r="E158" s="259">
        <f t="shared" si="17"/>
        <v>137.9</v>
      </c>
      <c r="F158" s="259">
        <f t="shared" si="17"/>
        <v>118.6</v>
      </c>
      <c r="G158" s="259">
        <f t="shared" si="17"/>
        <v>140.1</v>
      </c>
      <c r="H158" s="259">
        <f t="shared" si="17"/>
        <v>142.69999999999999</v>
      </c>
      <c r="I158" s="438">
        <f t="shared" si="17"/>
        <v>145.9</v>
      </c>
    </row>
    <row r="159" spans="1:9" ht="18">
      <c r="A159" s="430" t="s">
        <v>29</v>
      </c>
      <c r="B159" s="305"/>
      <c r="C159" s="257"/>
      <c r="D159" s="258"/>
      <c r="E159" s="258"/>
      <c r="F159" s="258"/>
      <c r="G159" s="258"/>
      <c r="H159" s="258"/>
      <c r="I159" s="439"/>
    </row>
    <row r="160" spans="1:9" ht="18">
      <c r="A160" s="423" t="s">
        <v>168</v>
      </c>
      <c r="B160" s="300" t="s">
        <v>14</v>
      </c>
      <c r="C160" s="368">
        <v>105.3</v>
      </c>
      <c r="D160" s="282">
        <v>113</v>
      </c>
      <c r="E160" s="282">
        <v>118.6</v>
      </c>
      <c r="F160" s="282">
        <v>118.6</v>
      </c>
      <c r="G160" s="282">
        <v>120.4</v>
      </c>
      <c r="H160" s="282">
        <v>122.8</v>
      </c>
      <c r="I160" s="388">
        <v>125.8</v>
      </c>
    </row>
    <row r="161" spans="1:9" ht="18">
      <c r="A161" s="423" t="s">
        <v>169</v>
      </c>
      <c r="B161" s="300" t="s">
        <v>14</v>
      </c>
      <c r="C161" s="368">
        <f>C162+C165</f>
        <v>13.8</v>
      </c>
      <c r="D161" s="368">
        <f t="shared" ref="D161:I161" si="18">D162+D165</f>
        <v>10.399999999999999</v>
      </c>
      <c r="E161" s="368">
        <f t="shared" si="18"/>
        <v>15</v>
      </c>
      <c r="F161" s="368">
        <f t="shared" si="18"/>
        <v>0</v>
      </c>
      <c r="G161" s="368">
        <f t="shared" si="18"/>
        <v>15.2</v>
      </c>
      <c r="H161" s="368">
        <f t="shared" si="18"/>
        <v>15.4</v>
      </c>
      <c r="I161" s="440">
        <f t="shared" si="18"/>
        <v>15.600000000000001</v>
      </c>
    </row>
    <row r="162" spans="1:9" ht="18">
      <c r="A162" s="423" t="s">
        <v>164</v>
      </c>
      <c r="B162" s="300" t="s">
        <v>14</v>
      </c>
      <c r="C162" s="368">
        <v>12.3</v>
      </c>
      <c r="D162" s="282">
        <v>8.6999999999999993</v>
      </c>
      <c r="E162" s="282">
        <v>13.3</v>
      </c>
      <c r="F162" s="282"/>
      <c r="G162" s="282">
        <v>13.5</v>
      </c>
      <c r="H162" s="282">
        <v>13.6</v>
      </c>
      <c r="I162" s="388">
        <v>13.8</v>
      </c>
    </row>
    <row r="163" spans="1:9" ht="36">
      <c r="A163" s="430" t="s">
        <v>186</v>
      </c>
      <c r="B163" s="309" t="s">
        <v>14</v>
      </c>
      <c r="C163" s="372">
        <v>3713.9</v>
      </c>
      <c r="D163" s="287" t="s">
        <v>697</v>
      </c>
      <c r="E163" s="287">
        <v>3713.9</v>
      </c>
      <c r="F163" s="287"/>
      <c r="G163" s="287">
        <v>3713.9</v>
      </c>
      <c r="H163" s="287">
        <v>3713.9</v>
      </c>
      <c r="I163" s="401">
        <v>3713.9</v>
      </c>
    </row>
    <row r="164" spans="1:9" ht="18">
      <c r="A164" s="430" t="s">
        <v>183</v>
      </c>
      <c r="B164" s="309" t="s">
        <v>14</v>
      </c>
      <c r="C164" s="373">
        <v>0</v>
      </c>
      <c r="D164" s="287">
        <v>0</v>
      </c>
      <c r="E164" s="287">
        <v>0</v>
      </c>
      <c r="F164" s="287"/>
      <c r="G164" s="287">
        <v>0</v>
      </c>
      <c r="H164" s="287">
        <v>0</v>
      </c>
      <c r="I164" s="401">
        <v>0</v>
      </c>
    </row>
    <row r="165" spans="1:9" ht="18">
      <c r="A165" s="423" t="s">
        <v>165</v>
      </c>
      <c r="B165" s="300" t="s">
        <v>14</v>
      </c>
      <c r="C165" s="368">
        <v>1.5</v>
      </c>
      <c r="D165" s="282">
        <v>1.7</v>
      </c>
      <c r="E165" s="282">
        <v>1.7</v>
      </c>
      <c r="F165" s="282"/>
      <c r="G165" s="282">
        <v>1.7</v>
      </c>
      <c r="H165" s="282">
        <v>1.8</v>
      </c>
      <c r="I165" s="388">
        <v>1.8</v>
      </c>
    </row>
    <row r="166" spans="1:9" ht="37.5" customHeight="1">
      <c r="A166" s="430" t="s">
        <v>187</v>
      </c>
      <c r="B166" s="309" t="s">
        <v>14</v>
      </c>
      <c r="C166" s="369">
        <v>1335.5</v>
      </c>
      <c r="D166" s="287">
        <v>1335.5</v>
      </c>
      <c r="E166" s="287" t="s">
        <v>698</v>
      </c>
      <c r="F166" s="287"/>
      <c r="G166" s="287">
        <v>1335.5</v>
      </c>
      <c r="H166" s="287">
        <v>1335.5</v>
      </c>
      <c r="I166" s="401">
        <v>1335.5</v>
      </c>
    </row>
    <row r="167" spans="1:9" ht="18">
      <c r="A167" s="423" t="s">
        <v>180</v>
      </c>
      <c r="B167" s="300" t="s">
        <v>14</v>
      </c>
      <c r="C167" s="368">
        <f>SUM(C168:C171)</f>
        <v>2.2000000000000002</v>
      </c>
      <c r="D167" s="368">
        <f t="shared" ref="D167:I167" si="19">SUM(D168:D171)</f>
        <v>3.6</v>
      </c>
      <c r="E167" s="368">
        <f t="shared" si="19"/>
        <v>4.3</v>
      </c>
      <c r="F167" s="368">
        <f t="shared" si="19"/>
        <v>0</v>
      </c>
      <c r="G167" s="368">
        <f t="shared" si="19"/>
        <v>4.5</v>
      </c>
      <c r="H167" s="368">
        <f t="shared" si="19"/>
        <v>4.5</v>
      </c>
      <c r="I167" s="440">
        <f t="shared" si="19"/>
        <v>4.5</v>
      </c>
    </row>
    <row r="168" spans="1:9" ht="18">
      <c r="A168" s="441" t="s">
        <v>166</v>
      </c>
      <c r="B168" s="375" t="s">
        <v>14</v>
      </c>
      <c r="C168" s="376">
        <v>2.2000000000000002</v>
      </c>
      <c r="D168" s="370">
        <v>2</v>
      </c>
      <c r="E168" s="370">
        <v>1.8</v>
      </c>
      <c r="F168" s="370"/>
      <c r="G168" s="370">
        <v>1.9</v>
      </c>
      <c r="H168" s="370">
        <v>1.9</v>
      </c>
      <c r="I168" s="442">
        <v>1.9</v>
      </c>
    </row>
    <row r="169" spans="1:9" ht="36">
      <c r="A169" s="379" t="s">
        <v>167</v>
      </c>
      <c r="B169" s="377" t="s">
        <v>14</v>
      </c>
      <c r="C169" s="378">
        <v>0</v>
      </c>
      <c r="D169" s="370">
        <v>0</v>
      </c>
      <c r="E169" s="370">
        <v>0</v>
      </c>
      <c r="F169" s="370"/>
      <c r="G169" s="370">
        <v>0</v>
      </c>
      <c r="H169" s="370">
        <v>0</v>
      </c>
      <c r="I169" s="442">
        <v>0</v>
      </c>
    </row>
    <row r="170" spans="1:9" ht="18">
      <c r="A170" s="379" t="s">
        <v>636</v>
      </c>
      <c r="B170" s="377" t="s">
        <v>14</v>
      </c>
      <c r="C170" s="374">
        <v>0</v>
      </c>
      <c r="D170" s="370">
        <v>1.6</v>
      </c>
      <c r="E170" s="370">
        <v>2.5</v>
      </c>
      <c r="F170" s="370"/>
      <c r="G170" s="370">
        <v>2.6</v>
      </c>
      <c r="H170" s="370">
        <v>2.6</v>
      </c>
      <c r="I170" s="442">
        <v>2.6</v>
      </c>
    </row>
    <row r="171" spans="1:9" s="57" customFormat="1" ht="18">
      <c r="A171" s="443" t="s">
        <v>637</v>
      </c>
      <c r="B171" s="444" t="s">
        <v>14</v>
      </c>
      <c r="C171" s="376">
        <v>0</v>
      </c>
      <c r="D171" s="445">
        <v>0</v>
      </c>
      <c r="E171" s="445">
        <v>0</v>
      </c>
      <c r="F171" s="445"/>
      <c r="G171" s="445">
        <v>0</v>
      </c>
      <c r="H171" s="445">
        <v>0</v>
      </c>
      <c r="I171" s="446">
        <v>0</v>
      </c>
    </row>
    <row r="172" spans="1:9">
      <c r="C172" s="83"/>
      <c r="D172" s="83"/>
      <c r="E172" s="83"/>
      <c r="F172" s="83"/>
      <c r="G172" s="83"/>
      <c r="H172" s="83"/>
      <c r="I172" s="83"/>
    </row>
  </sheetData>
  <sheetProtection formatCells="0" formatColumns="0" formatRows="0"/>
  <mergeCells count="17">
    <mergeCell ref="B6:B8"/>
    <mergeCell ref="A9:I9"/>
    <mergeCell ref="A27:I27"/>
    <mergeCell ref="A157:I157"/>
    <mergeCell ref="A77:I77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</mergeCells>
  <phoneticPr fontId="10" type="noConversion"/>
  <printOptions horizontalCentered="1"/>
  <pageMargins left="0.59055118110236227" right="0.59055118110236227" top="0.78740157480314965" bottom="0.39370078740157483" header="0" footer="0"/>
  <pageSetup paperSize="9" scale="71" fitToHeight="20" orientation="landscape" r:id="rId1"/>
  <headerFooter alignWithMargins="0"/>
  <rowBreaks count="6" manualBreakCount="6">
    <brk id="26" max="8" man="1"/>
    <brk id="52" max="8" man="1"/>
    <brk id="76" max="8" man="1"/>
    <brk id="104" max="8" man="1"/>
    <brk id="125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2:AN641"/>
  <sheetViews>
    <sheetView view="pageBreakPreview" zoomScale="70" zoomScaleNormal="75" zoomScaleSheetLayoutView="70" workbookViewId="0">
      <pane ySplit="7" topLeftCell="A529" activePane="bottomLeft" state="frozen"/>
      <selection pane="bottomLeft" activeCell="B547" sqref="B547"/>
    </sheetView>
  </sheetViews>
  <sheetFormatPr defaultRowHeight="13.2"/>
  <cols>
    <col min="1" max="1" width="34.5546875" style="92" customWidth="1"/>
    <col min="2" max="2" width="20.109375" style="92" customWidth="1"/>
    <col min="3" max="3" width="12.6640625" customWidth="1"/>
    <col min="4" max="4" width="13" customWidth="1"/>
    <col min="5" max="5" width="11" customWidth="1"/>
    <col min="6" max="6" width="11.109375" customWidth="1"/>
    <col min="7" max="8" width="11.33203125" customWidth="1"/>
    <col min="9" max="9" width="11.5546875" customWidth="1"/>
    <col min="10" max="10" width="11.6640625" customWidth="1"/>
    <col min="11" max="12" width="10.6640625" customWidth="1"/>
    <col min="13" max="13" width="10.5546875" customWidth="1"/>
    <col min="14" max="14" width="10.6640625" customWidth="1"/>
    <col min="15" max="15" width="11" customWidth="1"/>
    <col min="16" max="16" width="10.5546875" customWidth="1"/>
    <col min="17" max="19" width="10.33203125" customWidth="1"/>
    <col min="20" max="20" width="9.88671875" customWidth="1"/>
    <col min="21" max="26" width="9.6640625" customWidth="1"/>
    <col min="27" max="27" width="10.6640625" customWidth="1"/>
    <col min="28" max="29" width="11.5546875" customWidth="1"/>
    <col min="30" max="30" width="11.88671875" customWidth="1"/>
    <col min="31" max="31" width="10.6640625" customWidth="1"/>
    <col min="32" max="32" width="12.44140625" customWidth="1"/>
    <col min="33" max="34" width="11.6640625" customWidth="1"/>
    <col min="35" max="35" width="12" customWidth="1"/>
    <col min="36" max="36" width="12.5546875" customWidth="1"/>
    <col min="37" max="37" width="12.33203125" customWidth="1"/>
    <col min="38" max="38" width="12.5546875" customWidth="1"/>
  </cols>
  <sheetData>
    <row r="2" spans="1:40" ht="17.399999999999999">
      <c r="C2" s="499" t="s">
        <v>89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500" t="s">
        <v>72</v>
      </c>
      <c r="R2" s="501"/>
      <c r="S2" s="501"/>
      <c r="T2" s="501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40" ht="13.8" thickBot="1"/>
    <row r="4" spans="1:40" ht="33" customHeight="1">
      <c r="A4" s="507"/>
      <c r="B4" s="503" t="s">
        <v>193</v>
      </c>
      <c r="C4" s="503" t="s">
        <v>8</v>
      </c>
      <c r="D4" s="503"/>
      <c r="E4" s="503"/>
      <c r="F4" s="503"/>
      <c r="G4" s="503"/>
      <c r="H4" s="504"/>
      <c r="I4" s="505" t="s">
        <v>67</v>
      </c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4"/>
      <c r="U4" s="505" t="s">
        <v>68</v>
      </c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4"/>
      <c r="AM4" s="3"/>
      <c r="AN4" s="3"/>
    </row>
    <row r="5" spans="1:40" ht="33" customHeight="1">
      <c r="A5" s="508"/>
      <c r="B5" s="509"/>
      <c r="C5" s="502" t="s">
        <v>70</v>
      </c>
      <c r="D5" s="502"/>
      <c r="E5" s="502"/>
      <c r="F5" s="502"/>
      <c r="G5" s="502"/>
      <c r="H5" s="506"/>
      <c r="I5" s="498" t="s">
        <v>3</v>
      </c>
      <c r="J5" s="502"/>
      <c r="K5" s="502"/>
      <c r="L5" s="502"/>
      <c r="M5" s="502"/>
      <c r="N5" s="502"/>
      <c r="O5" s="502" t="s">
        <v>79</v>
      </c>
      <c r="P5" s="502"/>
      <c r="Q5" s="502"/>
      <c r="R5" s="502"/>
      <c r="S5" s="502"/>
      <c r="T5" s="506"/>
      <c r="U5" s="498" t="s">
        <v>2</v>
      </c>
      <c r="V5" s="502"/>
      <c r="W5" s="502"/>
      <c r="X5" s="502"/>
      <c r="Y5" s="502"/>
      <c r="Z5" s="502"/>
      <c r="AA5" s="502" t="s">
        <v>81</v>
      </c>
      <c r="AB5" s="502"/>
      <c r="AC5" s="502"/>
      <c r="AD5" s="502"/>
      <c r="AE5" s="502"/>
      <c r="AF5" s="502"/>
      <c r="AG5" s="502" t="s">
        <v>69</v>
      </c>
      <c r="AH5" s="502"/>
      <c r="AI5" s="502"/>
      <c r="AJ5" s="502"/>
      <c r="AK5" s="502"/>
      <c r="AL5" s="506"/>
      <c r="AM5" s="3"/>
    </row>
    <row r="6" spans="1:40" ht="15.75" customHeight="1">
      <c r="A6" s="508"/>
      <c r="B6" s="509"/>
      <c r="C6" s="502" t="s">
        <v>235</v>
      </c>
      <c r="D6" s="502" t="s">
        <v>593</v>
      </c>
      <c r="E6" s="502" t="s">
        <v>610</v>
      </c>
      <c r="F6" s="502" t="s">
        <v>611</v>
      </c>
      <c r="G6" s="502"/>
      <c r="H6" s="506"/>
      <c r="I6" s="498" t="s">
        <v>235</v>
      </c>
      <c r="J6" s="502" t="s">
        <v>593</v>
      </c>
      <c r="K6" s="502" t="s">
        <v>610</v>
      </c>
      <c r="L6" s="502" t="s">
        <v>611</v>
      </c>
      <c r="M6" s="502"/>
      <c r="N6" s="502"/>
      <c r="O6" s="502" t="s">
        <v>235</v>
      </c>
      <c r="P6" s="502" t="s">
        <v>593</v>
      </c>
      <c r="Q6" s="502" t="s">
        <v>610</v>
      </c>
      <c r="R6" s="502" t="s">
        <v>611</v>
      </c>
      <c r="S6" s="502"/>
      <c r="T6" s="506"/>
      <c r="U6" s="498" t="s">
        <v>235</v>
      </c>
      <c r="V6" s="502" t="s">
        <v>593</v>
      </c>
      <c r="W6" s="502" t="s">
        <v>610</v>
      </c>
      <c r="X6" s="502" t="s">
        <v>611</v>
      </c>
      <c r="Y6" s="502"/>
      <c r="Z6" s="502"/>
      <c r="AA6" s="502" t="s">
        <v>235</v>
      </c>
      <c r="AB6" s="502" t="s">
        <v>593</v>
      </c>
      <c r="AC6" s="502" t="s">
        <v>610</v>
      </c>
      <c r="AD6" s="502" t="s">
        <v>611</v>
      </c>
      <c r="AE6" s="502"/>
      <c r="AF6" s="502"/>
      <c r="AG6" s="502" t="s">
        <v>235</v>
      </c>
      <c r="AH6" s="502" t="s">
        <v>593</v>
      </c>
      <c r="AI6" s="502" t="s">
        <v>610</v>
      </c>
      <c r="AJ6" s="502" t="s">
        <v>611</v>
      </c>
      <c r="AK6" s="502"/>
      <c r="AL6" s="506"/>
      <c r="AM6" s="3"/>
      <c r="AN6" s="3"/>
    </row>
    <row r="7" spans="1:40" ht="15.6">
      <c r="A7" s="508"/>
      <c r="B7" s="509"/>
      <c r="C7" s="502"/>
      <c r="D7" s="502"/>
      <c r="E7" s="502"/>
      <c r="F7" s="311" t="s">
        <v>207</v>
      </c>
      <c r="G7" s="311" t="s">
        <v>236</v>
      </c>
      <c r="H7" s="312" t="s">
        <v>595</v>
      </c>
      <c r="I7" s="498"/>
      <c r="J7" s="502"/>
      <c r="K7" s="502"/>
      <c r="L7" s="311" t="s">
        <v>207</v>
      </c>
      <c r="M7" s="311" t="s">
        <v>236</v>
      </c>
      <c r="N7" s="311" t="s">
        <v>595</v>
      </c>
      <c r="O7" s="502"/>
      <c r="P7" s="502"/>
      <c r="Q7" s="502"/>
      <c r="R7" s="311" t="s">
        <v>207</v>
      </c>
      <c r="S7" s="311" t="s">
        <v>236</v>
      </c>
      <c r="T7" s="312" t="s">
        <v>595</v>
      </c>
      <c r="U7" s="498"/>
      <c r="V7" s="502"/>
      <c r="W7" s="502"/>
      <c r="X7" s="311" t="s">
        <v>207</v>
      </c>
      <c r="Y7" s="311" t="s">
        <v>236</v>
      </c>
      <c r="Z7" s="311" t="s">
        <v>595</v>
      </c>
      <c r="AA7" s="502"/>
      <c r="AB7" s="502"/>
      <c r="AC7" s="502"/>
      <c r="AD7" s="311" t="s">
        <v>207</v>
      </c>
      <c r="AE7" s="311" t="s">
        <v>236</v>
      </c>
      <c r="AF7" s="311" t="s">
        <v>595</v>
      </c>
      <c r="AG7" s="502"/>
      <c r="AH7" s="502"/>
      <c r="AI7" s="502"/>
      <c r="AJ7" s="311" t="s">
        <v>207</v>
      </c>
      <c r="AK7" s="311" t="s">
        <v>236</v>
      </c>
      <c r="AL7" s="312" t="s">
        <v>595</v>
      </c>
      <c r="AM7" s="3"/>
      <c r="AN7" s="3"/>
    </row>
    <row r="8" spans="1:40" ht="62.4">
      <c r="A8" s="181" t="s">
        <v>237</v>
      </c>
      <c r="B8" s="182"/>
      <c r="C8" s="86">
        <f t="shared" ref="C8:Z8" si="0">C9+C26+C43</f>
        <v>1016.1899999999999</v>
      </c>
      <c r="D8" s="86">
        <f t="shared" si="0"/>
        <v>1144.4490000000001</v>
      </c>
      <c r="E8" s="86">
        <f t="shared" si="0"/>
        <v>1179.376</v>
      </c>
      <c r="F8" s="86">
        <f t="shared" si="0"/>
        <v>1231.5509999999999</v>
      </c>
      <c r="G8" s="86">
        <f t="shared" si="0"/>
        <v>1278.98</v>
      </c>
      <c r="H8" s="94">
        <f t="shared" si="0"/>
        <v>1332.1209999999999</v>
      </c>
      <c r="I8" s="328">
        <f t="shared" si="0"/>
        <v>745.12400000000002</v>
      </c>
      <c r="J8" s="86">
        <f t="shared" si="0"/>
        <v>731.07399999999996</v>
      </c>
      <c r="K8" s="86">
        <f t="shared" si="0"/>
        <v>775.44299999999998</v>
      </c>
      <c r="L8" s="86">
        <f t="shared" si="0"/>
        <v>809.81</v>
      </c>
      <c r="M8" s="86">
        <f t="shared" si="0"/>
        <v>841.00800000000004</v>
      </c>
      <c r="N8" s="86">
        <f t="shared" si="0"/>
        <v>876.096</v>
      </c>
      <c r="O8" s="86">
        <f t="shared" si="0"/>
        <v>159.85300000000001</v>
      </c>
      <c r="P8" s="86">
        <f t="shared" si="0"/>
        <v>128</v>
      </c>
      <c r="Q8" s="86">
        <f t="shared" si="0"/>
        <v>133.053</v>
      </c>
      <c r="R8" s="86">
        <f t="shared" si="0"/>
        <v>141.126</v>
      </c>
      <c r="S8" s="86">
        <f t="shared" si="0"/>
        <v>153.71099999999998</v>
      </c>
      <c r="T8" s="94">
        <f t="shared" si="0"/>
        <v>167.91200000000001</v>
      </c>
      <c r="U8" s="328">
        <f t="shared" si="0"/>
        <v>415</v>
      </c>
      <c r="V8" s="86">
        <f t="shared" si="0"/>
        <v>462</v>
      </c>
      <c r="W8" s="86">
        <f t="shared" si="0"/>
        <v>470</v>
      </c>
      <c r="X8" s="86">
        <f t="shared" si="0"/>
        <v>473</v>
      </c>
      <c r="Y8" s="86">
        <f t="shared" si="0"/>
        <v>475</v>
      </c>
      <c r="Z8" s="86">
        <f t="shared" si="0"/>
        <v>479</v>
      </c>
      <c r="AA8" s="270">
        <f>AG8/U8/12*1000*1000</f>
        <v>18405.421686746988</v>
      </c>
      <c r="AB8" s="270">
        <f t="shared" ref="AB8" si="1">AH8/V8/12*1000*1000</f>
        <v>19375.901875901873</v>
      </c>
      <c r="AC8" s="270">
        <f t="shared" ref="AC8" si="2">AI8/W8/12*1000*1000</f>
        <v>23455.673758865247</v>
      </c>
      <c r="AD8" s="270">
        <f t="shared" ref="AD8" si="3">AJ8/X8/12*1000*1000</f>
        <v>24413.847780126845</v>
      </c>
      <c r="AE8" s="270">
        <f t="shared" ref="AE8" si="4">AK8/Y8/12*1000*1000</f>
        <v>25258.94736842105</v>
      </c>
      <c r="AF8" s="270">
        <f t="shared" ref="AF8" si="5">AL8/Z8/12*1000*1000</f>
        <v>26170.842032011133</v>
      </c>
      <c r="AG8" s="86">
        <f t="shared" ref="AG8:AL8" si="6">AG9+AG26+AG43</f>
        <v>91.658999999999992</v>
      </c>
      <c r="AH8" s="86">
        <f t="shared" si="6"/>
        <v>107.41999999999999</v>
      </c>
      <c r="AI8" s="86">
        <f t="shared" si="6"/>
        <v>132.29</v>
      </c>
      <c r="AJ8" s="86">
        <f t="shared" si="6"/>
        <v>138.57299999999998</v>
      </c>
      <c r="AK8" s="86">
        <f t="shared" si="6"/>
        <v>143.976</v>
      </c>
      <c r="AL8" s="94">
        <f t="shared" si="6"/>
        <v>150.43</v>
      </c>
      <c r="AM8" s="3"/>
      <c r="AN8" s="3"/>
    </row>
    <row r="9" spans="1:40" ht="81">
      <c r="A9" s="95" t="s">
        <v>238</v>
      </c>
      <c r="B9" s="88"/>
      <c r="C9" s="317">
        <f>C11+C14+C17+C24</f>
        <v>678.35299999999995</v>
      </c>
      <c r="D9" s="317">
        <f t="shared" ref="D9:Z9" si="7">D11+D14+D17+D24</f>
        <v>799.23700000000008</v>
      </c>
      <c r="E9" s="317">
        <f t="shared" si="7"/>
        <v>822.05600000000004</v>
      </c>
      <c r="F9" s="317">
        <f t="shared" si="7"/>
        <v>856.52800000000002</v>
      </c>
      <c r="G9" s="317">
        <f t="shared" si="7"/>
        <v>887.28399999999988</v>
      </c>
      <c r="H9" s="318">
        <f t="shared" si="7"/>
        <v>922.64799999999991</v>
      </c>
      <c r="I9" s="329">
        <f t="shared" si="7"/>
        <v>405.94799999999998</v>
      </c>
      <c r="J9" s="317">
        <f t="shared" si="7"/>
        <v>392.69899999999996</v>
      </c>
      <c r="K9" s="317">
        <f t="shared" si="7"/>
        <v>426.40700000000004</v>
      </c>
      <c r="L9" s="317">
        <f t="shared" si="7"/>
        <v>444.31700000000001</v>
      </c>
      <c r="M9" s="317">
        <f t="shared" si="7"/>
        <v>460.31200000000001</v>
      </c>
      <c r="N9" s="317">
        <f t="shared" si="7"/>
        <v>478.72299999999996</v>
      </c>
      <c r="O9" s="317">
        <f t="shared" si="7"/>
        <v>149.595</v>
      </c>
      <c r="P9" s="317">
        <f t="shared" si="7"/>
        <v>126.666</v>
      </c>
      <c r="Q9" s="317">
        <f t="shared" si="7"/>
        <v>129.827</v>
      </c>
      <c r="R9" s="317">
        <f t="shared" si="7"/>
        <v>137.48699999999999</v>
      </c>
      <c r="S9" s="317">
        <f t="shared" si="7"/>
        <v>149.86099999999999</v>
      </c>
      <c r="T9" s="318">
        <f t="shared" si="7"/>
        <v>163.648</v>
      </c>
      <c r="U9" s="329">
        <f t="shared" si="7"/>
        <v>292</v>
      </c>
      <c r="V9" s="317">
        <f t="shared" si="7"/>
        <v>293</v>
      </c>
      <c r="W9" s="317">
        <f t="shared" si="7"/>
        <v>298</v>
      </c>
      <c r="X9" s="317">
        <f t="shared" si="7"/>
        <v>301</v>
      </c>
      <c r="Y9" s="317">
        <f t="shared" si="7"/>
        <v>302</v>
      </c>
      <c r="Z9" s="317">
        <f t="shared" si="7"/>
        <v>304</v>
      </c>
      <c r="AA9" s="319">
        <f>AG9/U9/12*1000*1000</f>
        <v>13292.522831050228</v>
      </c>
      <c r="AB9" s="319">
        <f t="shared" ref="AB9:AF9" si="8">AH9/V9/12*1000*1000</f>
        <v>12957.622298065984</v>
      </c>
      <c r="AC9" s="319">
        <f t="shared" si="8"/>
        <v>18692.673378076062</v>
      </c>
      <c r="AD9" s="319">
        <f t="shared" si="8"/>
        <v>19468.992248062015</v>
      </c>
      <c r="AE9" s="319">
        <f t="shared" si="8"/>
        <v>20166.666666666668</v>
      </c>
      <c r="AF9" s="319">
        <f t="shared" si="8"/>
        <v>20967.379385964912</v>
      </c>
      <c r="AG9" s="317">
        <f t="shared" ref="AG9:AL9" si="9">AG11+AG14+AG17+AG24</f>
        <v>46.576999999999998</v>
      </c>
      <c r="AH9" s="317">
        <f t="shared" si="9"/>
        <v>45.558999999999997</v>
      </c>
      <c r="AI9" s="317">
        <f t="shared" si="9"/>
        <v>66.844999999999999</v>
      </c>
      <c r="AJ9" s="317">
        <f t="shared" si="9"/>
        <v>70.322000000000003</v>
      </c>
      <c r="AK9" s="317">
        <f t="shared" si="9"/>
        <v>73.084000000000003</v>
      </c>
      <c r="AL9" s="318">
        <f t="shared" si="9"/>
        <v>76.489000000000004</v>
      </c>
      <c r="AM9" s="3"/>
      <c r="AN9" s="3"/>
    </row>
    <row r="10" spans="1:40" ht="15.6">
      <c r="A10" s="323" t="s">
        <v>239</v>
      </c>
      <c r="B10" s="85"/>
      <c r="C10" s="237"/>
      <c r="D10" s="237"/>
      <c r="E10" s="237"/>
      <c r="F10" s="237"/>
      <c r="G10" s="237"/>
      <c r="H10" s="238"/>
      <c r="I10" s="330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8"/>
      <c r="U10" s="330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8"/>
      <c r="AM10" s="3"/>
      <c r="AN10" s="3"/>
    </row>
    <row r="11" spans="1:40" ht="32.4">
      <c r="A11" s="324" t="s">
        <v>757</v>
      </c>
      <c r="B11" s="91"/>
      <c r="C11" s="315">
        <f>SUM(C12:C13)</f>
        <v>6.0540000000000003</v>
      </c>
      <c r="D11" s="315">
        <f t="shared" ref="D11:Z11" si="10">SUM(D12:D13)</f>
        <v>10.558999999999999</v>
      </c>
      <c r="E11" s="315">
        <f t="shared" si="10"/>
        <v>10.897</v>
      </c>
      <c r="F11" s="315">
        <f t="shared" si="10"/>
        <v>11.3</v>
      </c>
      <c r="G11" s="315">
        <f t="shared" si="10"/>
        <v>11.628</v>
      </c>
      <c r="H11" s="316">
        <f t="shared" si="10"/>
        <v>11.965</v>
      </c>
      <c r="I11" s="331">
        <f t="shared" si="10"/>
        <v>0</v>
      </c>
      <c r="J11" s="315">
        <f t="shared" si="10"/>
        <v>0</v>
      </c>
      <c r="K11" s="315">
        <f t="shared" si="10"/>
        <v>0</v>
      </c>
      <c r="L11" s="315">
        <f t="shared" si="10"/>
        <v>0</v>
      </c>
      <c r="M11" s="315">
        <f t="shared" si="10"/>
        <v>0</v>
      </c>
      <c r="N11" s="315">
        <f t="shared" si="10"/>
        <v>0</v>
      </c>
      <c r="O11" s="315">
        <f t="shared" si="10"/>
        <v>0</v>
      </c>
      <c r="P11" s="315">
        <f t="shared" si="10"/>
        <v>0</v>
      </c>
      <c r="Q11" s="315">
        <f t="shared" si="10"/>
        <v>0</v>
      </c>
      <c r="R11" s="315">
        <f t="shared" si="10"/>
        <v>0</v>
      </c>
      <c r="S11" s="315">
        <f t="shared" si="10"/>
        <v>0</v>
      </c>
      <c r="T11" s="316">
        <f t="shared" si="10"/>
        <v>0</v>
      </c>
      <c r="U11" s="331">
        <f t="shared" si="10"/>
        <v>43</v>
      </c>
      <c r="V11" s="315">
        <f t="shared" si="10"/>
        <v>43</v>
      </c>
      <c r="W11" s="315">
        <f t="shared" si="10"/>
        <v>43</v>
      </c>
      <c r="X11" s="315">
        <f t="shared" si="10"/>
        <v>43</v>
      </c>
      <c r="Y11" s="315">
        <f t="shared" si="10"/>
        <v>43</v>
      </c>
      <c r="Z11" s="315">
        <f t="shared" si="10"/>
        <v>43</v>
      </c>
      <c r="AA11" s="320">
        <f>AG11/U11/12*1000*1000</f>
        <v>21649.22480620155</v>
      </c>
      <c r="AB11" s="320">
        <f t="shared" ref="AB11" si="11">AH11/V11/12*1000*1000</f>
        <v>23025.193798449611</v>
      </c>
      <c r="AC11" s="320">
        <f t="shared" ref="AC11" si="12">AI11/W11/12*1000*1000</f>
        <v>23624.031007751939</v>
      </c>
      <c r="AD11" s="320">
        <f t="shared" ref="AD11" si="13">AJ11/X11/12*1000*1000</f>
        <v>24616.279069767443</v>
      </c>
      <c r="AE11" s="320">
        <f t="shared" ref="AE11" si="14">AK11/Y11/12*1000*1000</f>
        <v>25501.937984496126</v>
      </c>
      <c r="AF11" s="320">
        <f t="shared" ref="AF11" si="15">AL11/Z11/12*1000*1000</f>
        <v>26521.317829457366</v>
      </c>
      <c r="AG11" s="315">
        <f t="shared" ref="AG11:AL11" si="16">SUM(AG12:AG13)</f>
        <v>11.170999999999999</v>
      </c>
      <c r="AH11" s="315">
        <f t="shared" si="16"/>
        <v>11.881</v>
      </c>
      <c r="AI11" s="315">
        <f t="shared" si="16"/>
        <v>12.19</v>
      </c>
      <c r="AJ11" s="315">
        <f t="shared" si="16"/>
        <v>12.702</v>
      </c>
      <c r="AK11" s="315">
        <f t="shared" si="16"/>
        <v>13.159000000000001</v>
      </c>
      <c r="AL11" s="316">
        <f t="shared" si="16"/>
        <v>13.685</v>
      </c>
      <c r="AM11" s="3"/>
      <c r="AN11" s="3"/>
    </row>
    <row r="12" spans="1:40" ht="31.2">
      <c r="A12" s="325" t="s">
        <v>657</v>
      </c>
      <c r="B12" s="180"/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9">
        <v>0</v>
      </c>
      <c r="I12" s="332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9">
        <v>0</v>
      </c>
      <c r="U12" s="332">
        <v>43</v>
      </c>
      <c r="V12" s="178">
        <v>43</v>
      </c>
      <c r="W12" s="178">
        <v>43</v>
      </c>
      <c r="X12" s="178">
        <v>43</v>
      </c>
      <c r="Y12" s="178">
        <v>43</v>
      </c>
      <c r="Z12" s="178">
        <v>43</v>
      </c>
      <c r="AA12" s="239">
        <f>AG12/U12/12*1000*1000</f>
        <v>21649.22480620155</v>
      </c>
      <c r="AB12" s="239">
        <f t="shared" ref="AB12:AB14" si="17">AH12/V12/12*1000*1000</f>
        <v>23025.193798449611</v>
      </c>
      <c r="AC12" s="239">
        <f t="shared" ref="AC12:AC14" si="18">AI12/W12/12*1000*1000</f>
        <v>23624.031007751939</v>
      </c>
      <c r="AD12" s="239">
        <f t="shared" ref="AD12:AD14" si="19">AJ12/X12/12*1000*1000</f>
        <v>24616.279069767443</v>
      </c>
      <c r="AE12" s="239">
        <f t="shared" ref="AE12:AE14" si="20">AK12/Y12/12*1000*1000</f>
        <v>25501.937984496126</v>
      </c>
      <c r="AF12" s="239">
        <f t="shared" ref="AF12:AF14" si="21">AL12/Z12/12*1000*1000</f>
        <v>26521.317829457366</v>
      </c>
      <c r="AG12" s="178">
        <v>11.170999999999999</v>
      </c>
      <c r="AH12" s="178">
        <v>11.881</v>
      </c>
      <c r="AI12" s="178">
        <v>12.19</v>
      </c>
      <c r="AJ12" s="178">
        <v>12.702</v>
      </c>
      <c r="AK12" s="178">
        <v>13.159000000000001</v>
      </c>
      <c r="AL12" s="179">
        <v>13.685</v>
      </c>
      <c r="AM12" s="3"/>
      <c r="AN12" s="3"/>
    </row>
    <row r="13" spans="1:40" ht="31.2">
      <c r="A13" s="325" t="s">
        <v>721</v>
      </c>
      <c r="B13" s="180" t="s">
        <v>650</v>
      </c>
      <c r="C13" s="178">
        <v>6.0540000000000003</v>
      </c>
      <c r="D13" s="178">
        <v>10.558999999999999</v>
      </c>
      <c r="E13" s="178">
        <v>10.897</v>
      </c>
      <c r="F13" s="178">
        <v>11.3</v>
      </c>
      <c r="G13" s="178">
        <v>11.628</v>
      </c>
      <c r="H13" s="179">
        <v>11.965</v>
      </c>
      <c r="I13" s="332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9">
        <v>0</v>
      </c>
      <c r="U13" s="332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239">
        <v>0</v>
      </c>
      <c r="AB13" s="239">
        <v>0</v>
      </c>
      <c r="AC13" s="239">
        <v>0</v>
      </c>
      <c r="AD13" s="239">
        <v>0</v>
      </c>
      <c r="AE13" s="239">
        <v>0</v>
      </c>
      <c r="AF13" s="239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9">
        <v>0</v>
      </c>
      <c r="AM13" s="3"/>
      <c r="AN13" s="3"/>
    </row>
    <row r="14" spans="1:40" ht="16.2">
      <c r="A14" s="324" t="s">
        <v>758</v>
      </c>
      <c r="B14" s="91"/>
      <c r="C14" s="315">
        <f>SUM(C15:C16)</f>
        <v>101.16399999999999</v>
      </c>
      <c r="D14" s="315">
        <f t="shared" ref="D14:Z14" si="22">SUM(D15:D16)</f>
        <v>89.138000000000005</v>
      </c>
      <c r="E14" s="315">
        <f t="shared" si="22"/>
        <v>113.116</v>
      </c>
      <c r="F14" s="315">
        <f t="shared" si="22"/>
        <v>117.86699999999999</v>
      </c>
      <c r="G14" s="315">
        <f t="shared" si="22"/>
        <v>122.11000000000001</v>
      </c>
      <c r="H14" s="316">
        <f t="shared" si="22"/>
        <v>126.995</v>
      </c>
      <c r="I14" s="331">
        <f t="shared" si="22"/>
        <v>78.75800000000001</v>
      </c>
      <c r="J14" s="315">
        <f t="shared" si="22"/>
        <v>55.936999999999998</v>
      </c>
      <c r="K14" s="315">
        <f t="shared" si="22"/>
        <v>81.632000000000005</v>
      </c>
      <c r="L14" s="315">
        <f t="shared" si="22"/>
        <v>85.061000000000007</v>
      </c>
      <c r="M14" s="315">
        <f t="shared" si="22"/>
        <v>88.123000000000005</v>
      </c>
      <c r="N14" s="315">
        <f t="shared" si="22"/>
        <v>91.646999999999991</v>
      </c>
      <c r="O14" s="315">
        <f t="shared" si="22"/>
        <v>23.795000000000002</v>
      </c>
      <c r="P14" s="315">
        <f t="shared" si="22"/>
        <v>16.741</v>
      </c>
      <c r="Q14" s="315">
        <f t="shared" si="22"/>
        <v>17.16</v>
      </c>
      <c r="R14" s="315">
        <f t="shared" si="22"/>
        <v>18.172000000000001</v>
      </c>
      <c r="S14" s="315">
        <f t="shared" si="22"/>
        <v>19.808</v>
      </c>
      <c r="T14" s="316">
        <f t="shared" si="22"/>
        <v>21.63</v>
      </c>
      <c r="U14" s="331">
        <f t="shared" si="22"/>
        <v>100</v>
      </c>
      <c r="V14" s="315">
        <f t="shared" si="22"/>
        <v>88</v>
      </c>
      <c r="W14" s="315">
        <f t="shared" si="22"/>
        <v>90</v>
      </c>
      <c r="X14" s="315">
        <f t="shared" si="22"/>
        <v>90</v>
      </c>
      <c r="Y14" s="315">
        <f t="shared" si="22"/>
        <v>90</v>
      </c>
      <c r="Z14" s="315">
        <f t="shared" si="22"/>
        <v>90</v>
      </c>
      <c r="AA14" s="320">
        <f>AG14/U14/12*1000*1000</f>
        <v>11537.5</v>
      </c>
      <c r="AB14" s="320">
        <f t="shared" si="17"/>
        <v>11280.303030303032</v>
      </c>
      <c r="AC14" s="320">
        <f t="shared" si="18"/>
        <v>17861.111111111106</v>
      </c>
      <c r="AD14" s="320">
        <f t="shared" si="19"/>
        <v>18611.111111111113</v>
      </c>
      <c r="AE14" s="320">
        <f t="shared" si="20"/>
        <v>19280.555555555555</v>
      </c>
      <c r="AF14" s="320">
        <f t="shared" si="21"/>
        <v>20052.777777777777</v>
      </c>
      <c r="AG14" s="315">
        <f t="shared" ref="AG14:AL14" si="23">SUM(AG15:AG16)</f>
        <v>13.844999999999999</v>
      </c>
      <c r="AH14" s="315">
        <f t="shared" si="23"/>
        <v>11.912000000000001</v>
      </c>
      <c r="AI14" s="315">
        <f t="shared" si="23"/>
        <v>19.29</v>
      </c>
      <c r="AJ14" s="315">
        <f t="shared" si="23"/>
        <v>20.100000000000001</v>
      </c>
      <c r="AK14" s="315">
        <f t="shared" si="23"/>
        <v>20.823</v>
      </c>
      <c r="AL14" s="316">
        <f t="shared" si="23"/>
        <v>21.657</v>
      </c>
      <c r="AM14" s="3"/>
      <c r="AN14" s="3"/>
    </row>
    <row r="15" spans="1:40" ht="15.6">
      <c r="A15" s="325" t="s">
        <v>658</v>
      </c>
      <c r="B15" s="180" t="s">
        <v>665</v>
      </c>
      <c r="C15" s="178">
        <v>70.441999999999993</v>
      </c>
      <c r="D15" s="178">
        <v>58</v>
      </c>
      <c r="E15" s="178">
        <v>81.2</v>
      </c>
      <c r="F15" s="178">
        <v>84.61</v>
      </c>
      <c r="G15" s="178">
        <v>87.656000000000006</v>
      </c>
      <c r="H15" s="179">
        <v>91.162999999999997</v>
      </c>
      <c r="I15" s="332">
        <v>61.133000000000003</v>
      </c>
      <c r="J15" s="178">
        <v>36.036000000000001</v>
      </c>
      <c r="K15" s="178">
        <v>61.232999999999997</v>
      </c>
      <c r="L15" s="178">
        <v>63.805</v>
      </c>
      <c r="M15" s="178">
        <v>66.102000000000004</v>
      </c>
      <c r="N15" s="178">
        <v>68.745999999999995</v>
      </c>
      <c r="O15" s="178">
        <v>11.05</v>
      </c>
      <c r="P15" s="178">
        <v>3.6280000000000001</v>
      </c>
      <c r="Q15" s="178">
        <v>3.7189999999999999</v>
      </c>
      <c r="R15" s="178">
        <v>3.9380000000000002</v>
      </c>
      <c r="S15" s="178">
        <v>4.2930000000000001</v>
      </c>
      <c r="T15" s="179">
        <v>4.6879999999999997</v>
      </c>
      <c r="U15" s="332">
        <v>82</v>
      </c>
      <c r="V15" s="178">
        <v>68</v>
      </c>
      <c r="W15" s="178">
        <v>68</v>
      </c>
      <c r="X15" s="178">
        <v>68</v>
      </c>
      <c r="Y15" s="178">
        <v>68</v>
      </c>
      <c r="Z15" s="178">
        <v>68</v>
      </c>
      <c r="AA15" s="239">
        <f t="shared" ref="AA15:AA16" si="24">AG15/U15/12*1000*1000</f>
        <v>11462.39837398374</v>
      </c>
      <c r="AB15" s="239">
        <f t="shared" ref="AB15:AB17" si="25">AH15/V15/12*1000*1000</f>
        <v>10729.166666666666</v>
      </c>
      <c r="AC15" s="239">
        <f t="shared" ref="AC15:AC17" si="26">AI15/W15/12*1000*1000</f>
        <v>17861.519607843136</v>
      </c>
      <c r="AD15" s="239">
        <f t="shared" ref="AD15:AD17" si="27">AJ15/X15/12*1000*1000</f>
        <v>18611.519607843136</v>
      </c>
      <c r="AE15" s="239">
        <f t="shared" ref="AE15:AE17" si="28">AK15/Y15/12*1000*1000</f>
        <v>19280.637254901962</v>
      </c>
      <c r="AF15" s="239">
        <f t="shared" ref="AF15:AF17" si="29">AL15/Z15/12*1000*1000</f>
        <v>20052.696078431371</v>
      </c>
      <c r="AG15" s="178">
        <v>11.279</v>
      </c>
      <c r="AH15" s="178">
        <v>8.7550000000000008</v>
      </c>
      <c r="AI15" s="178">
        <v>14.574999999999999</v>
      </c>
      <c r="AJ15" s="178">
        <v>15.186999999999999</v>
      </c>
      <c r="AK15" s="178">
        <v>15.733000000000001</v>
      </c>
      <c r="AL15" s="179">
        <v>16.363</v>
      </c>
      <c r="AM15" s="3"/>
      <c r="AN15" s="3"/>
    </row>
    <row r="16" spans="1:40" ht="15.6">
      <c r="A16" s="325" t="s">
        <v>659</v>
      </c>
      <c r="B16" s="180" t="s">
        <v>667</v>
      </c>
      <c r="C16" s="178">
        <v>30.722000000000001</v>
      </c>
      <c r="D16" s="178">
        <v>31.138000000000002</v>
      </c>
      <c r="E16" s="178">
        <v>31.916</v>
      </c>
      <c r="F16" s="178">
        <v>33.256999999999998</v>
      </c>
      <c r="G16" s="178">
        <v>34.454000000000001</v>
      </c>
      <c r="H16" s="179">
        <v>35.832000000000001</v>
      </c>
      <c r="I16" s="332">
        <v>17.625</v>
      </c>
      <c r="J16" s="178">
        <v>19.901</v>
      </c>
      <c r="K16" s="178">
        <v>20.399000000000001</v>
      </c>
      <c r="L16" s="178">
        <v>21.256</v>
      </c>
      <c r="M16" s="178">
        <v>22.021000000000001</v>
      </c>
      <c r="N16" s="178">
        <v>22.901</v>
      </c>
      <c r="O16" s="178">
        <v>12.744999999999999</v>
      </c>
      <c r="P16" s="178">
        <v>13.113</v>
      </c>
      <c r="Q16" s="178">
        <v>13.441000000000001</v>
      </c>
      <c r="R16" s="178">
        <v>14.234</v>
      </c>
      <c r="S16" s="178">
        <v>15.515000000000001</v>
      </c>
      <c r="T16" s="179">
        <v>16.942</v>
      </c>
      <c r="U16" s="332">
        <v>18</v>
      </c>
      <c r="V16" s="178">
        <v>20</v>
      </c>
      <c r="W16" s="178">
        <v>22</v>
      </c>
      <c r="X16" s="178">
        <v>22</v>
      </c>
      <c r="Y16" s="178">
        <v>22</v>
      </c>
      <c r="Z16" s="178">
        <v>22</v>
      </c>
      <c r="AA16" s="239">
        <f t="shared" si="24"/>
        <v>11879.62962962963</v>
      </c>
      <c r="AB16" s="239">
        <f t="shared" si="25"/>
        <v>13154.166666666666</v>
      </c>
      <c r="AC16" s="239">
        <f t="shared" si="26"/>
        <v>17859.848484848484</v>
      </c>
      <c r="AD16" s="239">
        <f t="shared" si="27"/>
        <v>18609.848484848484</v>
      </c>
      <c r="AE16" s="239">
        <f t="shared" si="28"/>
        <v>19280.303030303032</v>
      </c>
      <c r="AF16" s="239">
        <f t="shared" si="29"/>
        <v>20053.0303030303</v>
      </c>
      <c r="AG16" s="178">
        <v>2.5659999999999998</v>
      </c>
      <c r="AH16" s="178">
        <v>3.157</v>
      </c>
      <c r="AI16" s="178">
        <v>4.7149999999999999</v>
      </c>
      <c r="AJ16" s="178">
        <v>4.9130000000000003</v>
      </c>
      <c r="AK16" s="178">
        <v>5.09</v>
      </c>
      <c r="AL16" s="179">
        <v>5.2939999999999996</v>
      </c>
      <c r="AM16" s="3"/>
      <c r="AN16" s="3"/>
    </row>
    <row r="17" spans="1:40" ht="16.2">
      <c r="A17" s="324" t="s">
        <v>759</v>
      </c>
      <c r="B17" s="91"/>
      <c r="C17" s="315">
        <f>SUM(C18:C23)</f>
        <v>89.576999999999998</v>
      </c>
      <c r="D17" s="315">
        <f t="shared" ref="D17:Z17" si="30">SUM(D18:D23)</f>
        <v>130.25700000000001</v>
      </c>
      <c r="E17" s="315">
        <f t="shared" si="30"/>
        <v>114.52799999999999</v>
      </c>
      <c r="F17" s="315">
        <f t="shared" si="30"/>
        <v>119.33799999999999</v>
      </c>
      <c r="G17" s="315">
        <f t="shared" si="30"/>
        <v>123.63500000000001</v>
      </c>
      <c r="H17" s="316">
        <f t="shared" si="30"/>
        <v>128.57999999999998</v>
      </c>
      <c r="I17" s="331">
        <f t="shared" si="30"/>
        <v>49.199000000000005</v>
      </c>
      <c r="J17" s="315">
        <f t="shared" si="30"/>
        <v>55.081000000000003</v>
      </c>
      <c r="K17" s="315">
        <f t="shared" si="30"/>
        <v>56.052</v>
      </c>
      <c r="L17" s="315">
        <f t="shared" si="30"/>
        <v>58.407000000000004</v>
      </c>
      <c r="M17" s="315">
        <f t="shared" si="30"/>
        <v>60.509</v>
      </c>
      <c r="N17" s="315">
        <f t="shared" si="30"/>
        <v>62.929000000000002</v>
      </c>
      <c r="O17" s="315">
        <f t="shared" si="30"/>
        <v>14.699</v>
      </c>
      <c r="P17" s="315">
        <f t="shared" si="30"/>
        <v>16.931000000000001</v>
      </c>
      <c r="Q17" s="315">
        <f t="shared" si="30"/>
        <v>17.347999999999999</v>
      </c>
      <c r="R17" s="315">
        <f t="shared" si="30"/>
        <v>18.372</v>
      </c>
      <c r="S17" s="315">
        <f t="shared" si="30"/>
        <v>20.026</v>
      </c>
      <c r="T17" s="316">
        <f t="shared" si="30"/>
        <v>21.867999999999999</v>
      </c>
      <c r="U17" s="331">
        <f t="shared" si="30"/>
        <v>24</v>
      </c>
      <c r="V17" s="315">
        <f t="shared" si="30"/>
        <v>25</v>
      </c>
      <c r="W17" s="315">
        <f t="shared" si="30"/>
        <v>27</v>
      </c>
      <c r="X17" s="315">
        <f t="shared" si="30"/>
        <v>29</v>
      </c>
      <c r="Y17" s="315">
        <f t="shared" si="30"/>
        <v>29</v>
      </c>
      <c r="Z17" s="315">
        <f t="shared" si="30"/>
        <v>29</v>
      </c>
      <c r="AA17" s="320">
        <f>AG17/U17/12*1000*1000</f>
        <v>13635.416666666666</v>
      </c>
      <c r="AB17" s="320">
        <f t="shared" si="25"/>
        <v>12949.999999999998</v>
      </c>
      <c r="AC17" s="320">
        <f t="shared" si="26"/>
        <v>17861.111111111106</v>
      </c>
      <c r="AD17" s="320">
        <f t="shared" si="27"/>
        <v>18612.068965517243</v>
      </c>
      <c r="AE17" s="320">
        <f t="shared" si="28"/>
        <v>19281.6091954023</v>
      </c>
      <c r="AF17" s="320">
        <f t="shared" si="29"/>
        <v>20051.724137931036</v>
      </c>
      <c r="AG17" s="315">
        <f t="shared" ref="AG17:AL17" si="31">SUM(AG18:AG23)</f>
        <v>3.927</v>
      </c>
      <c r="AH17" s="315">
        <f t="shared" si="31"/>
        <v>3.8849999999999998</v>
      </c>
      <c r="AI17" s="315">
        <f t="shared" si="31"/>
        <v>5.7869999999999999</v>
      </c>
      <c r="AJ17" s="315">
        <f t="shared" si="31"/>
        <v>6.4770000000000003</v>
      </c>
      <c r="AK17" s="315">
        <f t="shared" si="31"/>
        <v>6.71</v>
      </c>
      <c r="AL17" s="316">
        <f t="shared" si="31"/>
        <v>6.9779999999999998</v>
      </c>
      <c r="AM17" s="3"/>
      <c r="AN17" s="3"/>
    </row>
    <row r="18" spans="1:40" ht="15.6">
      <c r="A18" s="325" t="s">
        <v>660</v>
      </c>
      <c r="B18" s="180" t="s">
        <v>668</v>
      </c>
      <c r="C18" s="178">
        <v>55.561</v>
      </c>
      <c r="D18" s="178">
        <v>62.505000000000003</v>
      </c>
      <c r="E18" s="178">
        <v>64.066999999999993</v>
      </c>
      <c r="F18" s="178">
        <v>66.757999999999996</v>
      </c>
      <c r="G18" s="178">
        <v>69.162000000000006</v>
      </c>
      <c r="H18" s="179">
        <v>71.927999999999997</v>
      </c>
      <c r="I18" s="332">
        <v>28.986000000000001</v>
      </c>
      <c r="J18" s="178">
        <v>45.212000000000003</v>
      </c>
      <c r="K18" s="178">
        <v>46.341999999999999</v>
      </c>
      <c r="L18" s="178">
        <v>48.289000000000001</v>
      </c>
      <c r="M18" s="178">
        <v>50.027000000000001</v>
      </c>
      <c r="N18" s="178">
        <v>52.027999999999999</v>
      </c>
      <c r="O18" s="178">
        <v>4.5119999999999996</v>
      </c>
      <c r="P18" s="178">
        <v>13.029</v>
      </c>
      <c r="Q18" s="178">
        <v>13.355</v>
      </c>
      <c r="R18" s="178">
        <v>14.143000000000001</v>
      </c>
      <c r="S18" s="178">
        <v>15.416</v>
      </c>
      <c r="T18" s="179">
        <v>16.834</v>
      </c>
      <c r="U18" s="332">
        <v>13</v>
      </c>
      <c r="V18" s="178">
        <v>14</v>
      </c>
      <c r="W18" s="178">
        <v>16</v>
      </c>
      <c r="X18" s="178">
        <v>17</v>
      </c>
      <c r="Y18" s="178">
        <v>17</v>
      </c>
      <c r="Z18" s="178">
        <v>17</v>
      </c>
      <c r="AA18" s="239">
        <f t="shared" ref="AA18:AA24" si="32">AG18/U18/12*1000*1000</f>
        <v>15826.923076923074</v>
      </c>
      <c r="AB18" s="239">
        <f t="shared" ref="AB18:AB24" si="33">AH18/V18/12*1000*1000</f>
        <v>13922.619047619046</v>
      </c>
      <c r="AC18" s="239">
        <f t="shared" ref="AC18:AC24" si="34">AI18/W18/12*1000*1000</f>
        <v>17859.375</v>
      </c>
      <c r="AD18" s="239">
        <f t="shared" ref="AD18:AD24" si="35">AJ18/X18/12*1000*1000</f>
        <v>18612.745098039217</v>
      </c>
      <c r="AE18" s="239">
        <f t="shared" ref="AE18:AE24" si="36">AK18/Y18/12*1000*1000</f>
        <v>19279.411764705881</v>
      </c>
      <c r="AF18" s="239">
        <f t="shared" ref="AF18:AF24" si="37">AL18/Z18/12*1000*1000</f>
        <v>20053.921568627451</v>
      </c>
      <c r="AG18" s="178">
        <v>2.4689999999999999</v>
      </c>
      <c r="AH18" s="178">
        <v>2.339</v>
      </c>
      <c r="AI18" s="178">
        <v>3.4289999999999998</v>
      </c>
      <c r="AJ18" s="178">
        <v>3.7970000000000002</v>
      </c>
      <c r="AK18" s="178">
        <v>3.9329999999999998</v>
      </c>
      <c r="AL18" s="179">
        <v>4.0910000000000002</v>
      </c>
      <c r="AM18" s="3"/>
      <c r="AN18" s="3"/>
    </row>
    <row r="19" spans="1:40" ht="15.6">
      <c r="A19" s="325" t="s">
        <v>661</v>
      </c>
      <c r="B19" s="180" t="s">
        <v>669</v>
      </c>
      <c r="C19" s="178">
        <v>26.446999999999999</v>
      </c>
      <c r="D19" s="178">
        <v>49.23</v>
      </c>
      <c r="E19" s="178">
        <v>50.460999999999999</v>
      </c>
      <c r="F19" s="178">
        <v>52.58</v>
      </c>
      <c r="G19" s="178">
        <v>54.472999999999999</v>
      </c>
      <c r="H19" s="179">
        <v>56.652000000000001</v>
      </c>
      <c r="I19" s="332">
        <v>12.625</v>
      </c>
      <c r="J19" s="178">
        <v>9.4730000000000008</v>
      </c>
      <c r="K19" s="178">
        <v>9.7100000000000009</v>
      </c>
      <c r="L19" s="178">
        <v>10.118</v>
      </c>
      <c r="M19" s="178">
        <v>10.481999999999999</v>
      </c>
      <c r="N19" s="178">
        <v>10.901</v>
      </c>
      <c r="O19" s="178">
        <v>8.6539999999999999</v>
      </c>
      <c r="P19" s="178">
        <v>3.8959999999999999</v>
      </c>
      <c r="Q19" s="178">
        <v>3.9929999999999999</v>
      </c>
      <c r="R19" s="178">
        <v>4.2290000000000001</v>
      </c>
      <c r="S19" s="178">
        <v>4.6100000000000003</v>
      </c>
      <c r="T19" s="179">
        <v>5.0339999999999998</v>
      </c>
      <c r="U19" s="332">
        <v>10</v>
      </c>
      <c r="V19" s="178">
        <v>10</v>
      </c>
      <c r="W19" s="178">
        <v>11</v>
      </c>
      <c r="X19" s="178">
        <v>12</v>
      </c>
      <c r="Y19" s="178">
        <v>12</v>
      </c>
      <c r="Z19" s="178">
        <v>12</v>
      </c>
      <c r="AA19" s="239">
        <f t="shared" si="32"/>
        <v>11358.333333333332</v>
      </c>
      <c r="AB19" s="239">
        <f t="shared" si="33"/>
        <v>11533.333333333334</v>
      </c>
      <c r="AC19" s="239">
        <f t="shared" si="34"/>
        <v>17863.636363636364</v>
      </c>
      <c r="AD19" s="239">
        <f t="shared" si="35"/>
        <v>18611.111111111113</v>
      </c>
      <c r="AE19" s="239">
        <f t="shared" si="36"/>
        <v>19284.722222222226</v>
      </c>
      <c r="AF19" s="239">
        <f t="shared" si="37"/>
        <v>20048.611111111109</v>
      </c>
      <c r="AG19" s="178">
        <v>1.363</v>
      </c>
      <c r="AH19" s="178">
        <v>1.3839999999999999</v>
      </c>
      <c r="AI19" s="178">
        <v>2.3580000000000001</v>
      </c>
      <c r="AJ19" s="178">
        <v>2.68</v>
      </c>
      <c r="AK19" s="178">
        <v>2.7770000000000001</v>
      </c>
      <c r="AL19" s="179">
        <v>2.887</v>
      </c>
      <c r="AM19" s="3"/>
      <c r="AN19" s="3"/>
    </row>
    <row r="20" spans="1:40" ht="15.6">
      <c r="A20" s="325" t="s">
        <v>662</v>
      </c>
      <c r="B20" s="180" t="s">
        <v>666</v>
      </c>
      <c r="C20" s="178">
        <v>0</v>
      </c>
      <c r="D20" s="178">
        <v>13.577</v>
      </c>
      <c r="E20" s="178">
        <v>0</v>
      </c>
      <c r="F20" s="178">
        <v>0</v>
      </c>
      <c r="G20" s="178">
        <v>0</v>
      </c>
      <c r="H20" s="179">
        <v>0</v>
      </c>
      <c r="I20" s="332">
        <v>0</v>
      </c>
      <c r="J20" s="178">
        <v>0.39600000000000002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6.0000000000000001E-3</v>
      </c>
      <c r="Q20" s="178">
        <v>0</v>
      </c>
      <c r="R20" s="178">
        <v>0</v>
      </c>
      <c r="S20" s="178">
        <v>0</v>
      </c>
      <c r="T20" s="179">
        <v>0</v>
      </c>
      <c r="U20" s="332">
        <v>0</v>
      </c>
      <c r="V20" s="178">
        <v>1</v>
      </c>
      <c r="W20" s="178">
        <v>0</v>
      </c>
      <c r="X20" s="178">
        <v>0</v>
      </c>
      <c r="Y20" s="178">
        <v>0</v>
      </c>
      <c r="Z20" s="178">
        <v>0</v>
      </c>
      <c r="AA20" s="239" t="e">
        <f t="shared" si="32"/>
        <v>#DIV/0!</v>
      </c>
      <c r="AB20" s="239">
        <f t="shared" si="33"/>
        <v>13500</v>
      </c>
      <c r="AC20" s="239" t="e">
        <f t="shared" si="34"/>
        <v>#DIV/0!</v>
      </c>
      <c r="AD20" s="239" t="e">
        <f t="shared" si="35"/>
        <v>#DIV/0!</v>
      </c>
      <c r="AE20" s="239" t="e">
        <f t="shared" si="36"/>
        <v>#DIV/0!</v>
      </c>
      <c r="AF20" s="239" t="e">
        <f t="shared" si="37"/>
        <v>#DIV/0!</v>
      </c>
      <c r="AG20" s="178">
        <v>0</v>
      </c>
      <c r="AH20" s="178">
        <v>0.16200000000000001</v>
      </c>
      <c r="AI20" s="178">
        <v>0</v>
      </c>
      <c r="AJ20" s="178">
        <v>0</v>
      </c>
      <c r="AK20" s="178">
        <v>0</v>
      </c>
      <c r="AL20" s="179">
        <v>0</v>
      </c>
      <c r="AM20" s="3"/>
      <c r="AN20" s="3"/>
    </row>
    <row r="21" spans="1:40" ht="15.6">
      <c r="A21" s="325" t="s">
        <v>663</v>
      </c>
      <c r="B21" s="180" t="s">
        <v>666</v>
      </c>
      <c r="C21" s="178">
        <v>4.67</v>
      </c>
      <c r="D21" s="178">
        <v>4.9450000000000003</v>
      </c>
      <c r="E21" s="178">
        <v>0</v>
      </c>
      <c r="F21" s="178">
        <v>0</v>
      </c>
      <c r="G21" s="178">
        <v>0</v>
      </c>
      <c r="H21" s="179">
        <v>0</v>
      </c>
      <c r="I21" s="332">
        <v>3.8079999999999998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1.536</v>
      </c>
      <c r="P21" s="178">
        <v>0</v>
      </c>
      <c r="Q21" s="178">
        <v>0</v>
      </c>
      <c r="R21" s="178">
        <v>0</v>
      </c>
      <c r="S21" s="178">
        <v>0</v>
      </c>
      <c r="T21" s="179">
        <v>0</v>
      </c>
      <c r="U21" s="332">
        <v>1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239">
        <f t="shared" si="32"/>
        <v>7916.666666666667</v>
      </c>
      <c r="AB21" s="239" t="e">
        <f t="shared" si="33"/>
        <v>#DIV/0!</v>
      </c>
      <c r="AC21" s="239" t="e">
        <f t="shared" si="34"/>
        <v>#DIV/0!</v>
      </c>
      <c r="AD21" s="239" t="e">
        <f t="shared" si="35"/>
        <v>#DIV/0!</v>
      </c>
      <c r="AE21" s="239" t="e">
        <f t="shared" si="36"/>
        <v>#DIV/0!</v>
      </c>
      <c r="AF21" s="239" t="e">
        <f t="shared" si="37"/>
        <v>#DIV/0!</v>
      </c>
      <c r="AG21" s="178">
        <v>9.5000000000000001E-2</v>
      </c>
      <c r="AH21" s="178">
        <v>0</v>
      </c>
      <c r="AI21" s="178">
        <v>0</v>
      </c>
      <c r="AJ21" s="178">
        <v>0</v>
      </c>
      <c r="AK21" s="178">
        <v>0</v>
      </c>
      <c r="AL21" s="179">
        <v>0</v>
      </c>
      <c r="AM21" s="3"/>
      <c r="AN21" s="3"/>
    </row>
    <row r="22" spans="1:40" ht="15.6">
      <c r="A22" s="325" t="s">
        <v>664</v>
      </c>
      <c r="B22" s="180" t="s">
        <v>666</v>
      </c>
      <c r="C22" s="178">
        <v>2.899</v>
      </c>
      <c r="D22" s="178">
        <v>0</v>
      </c>
      <c r="E22" s="178">
        <v>0</v>
      </c>
      <c r="F22" s="178">
        <v>0</v>
      </c>
      <c r="G22" s="178">
        <v>0</v>
      </c>
      <c r="H22" s="179">
        <v>0</v>
      </c>
      <c r="I22" s="332">
        <v>3.78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1.6E-2</v>
      </c>
      <c r="P22" s="178">
        <v>0</v>
      </c>
      <c r="Q22" s="178">
        <v>0</v>
      </c>
      <c r="R22" s="178">
        <v>0</v>
      </c>
      <c r="S22" s="178">
        <v>0</v>
      </c>
      <c r="T22" s="179">
        <v>0</v>
      </c>
      <c r="U22" s="332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239" t="e">
        <f t="shared" si="32"/>
        <v>#DIV/0!</v>
      </c>
      <c r="AB22" s="239" t="e">
        <f t="shared" si="33"/>
        <v>#DIV/0!</v>
      </c>
      <c r="AC22" s="239" t="e">
        <f t="shared" si="34"/>
        <v>#DIV/0!</v>
      </c>
      <c r="AD22" s="239" t="e">
        <f t="shared" si="35"/>
        <v>#DIV/0!</v>
      </c>
      <c r="AE22" s="239" t="e">
        <f t="shared" si="36"/>
        <v>#DIV/0!</v>
      </c>
      <c r="AF22" s="239" t="e">
        <f t="shared" si="37"/>
        <v>#DIV/0!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9">
        <v>0</v>
      </c>
      <c r="AM22" s="3"/>
      <c r="AN22" s="3"/>
    </row>
    <row r="23" spans="1:40" ht="15.6">
      <c r="A23" s="325" t="s">
        <v>699</v>
      </c>
      <c r="B23" s="180" t="s">
        <v>666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9">
        <v>0</v>
      </c>
      <c r="I23" s="332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-1.9E-2</v>
      </c>
      <c r="P23" s="178">
        <v>0</v>
      </c>
      <c r="Q23" s="178">
        <v>0</v>
      </c>
      <c r="R23" s="178">
        <v>0</v>
      </c>
      <c r="S23" s="178">
        <v>0</v>
      </c>
      <c r="T23" s="179">
        <v>0</v>
      </c>
      <c r="U23" s="332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239" t="e">
        <f t="shared" si="32"/>
        <v>#DIV/0!</v>
      </c>
      <c r="AB23" s="239" t="e">
        <f t="shared" si="33"/>
        <v>#DIV/0!</v>
      </c>
      <c r="AC23" s="239" t="e">
        <f t="shared" si="34"/>
        <v>#DIV/0!</v>
      </c>
      <c r="AD23" s="239" t="e">
        <f t="shared" si="35"/>
        <v>#DIV/0!</v>
      </c>
      <c r="AE23" s="239" t="e">
        <f t="shared" si="36"/>
        <v>#DIV/0!</v>
      </c>
      <c r="AF23" s="239" t="e">
        <f t="shared" si="37"/>
        <v>#DIV/0!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9">
        <v>0</v>
      </c>
      <c r="AM23" s="3"/>
      <c r="AN23" s="3"/>
    </row>
    <row r="24" spans="1:40" ht="16.2">
      <c r="A24" s="324" t="s">
        <v>670</v>
      </c>
      <c r="B24" s="91" t="s">
        <v>650</v>
      </c>
      <c r="C24" s="315">
        <v>481.55799999999999</v>
      </c>
      <c r="D24" s="315">
        <v>569.28300000000002</v>
      </c>
      <c r="E24" s="315">
        <v>583.51499999999999</v>
      </c>
      <c r="F24" s="315">
        <v>608.02300000000002</v>
      </c>
      <c r="G24" s="315">
        <v>629.91099999999994</v>
      </c>
      <c r="H24" s="316">
        <v>655.10799999999995</v>
      </c>
      <c r="I24" s="331">
        <v>277.99099999999999</v>
      </c>
      <c r="J24" s="315">
        <v>281.68099999999998</v>
      </c>
      <c r="K24" s="315">
        <v>288.72300000000001</v>
      </c>
      <c r="L24" s="315">
        <v>300.84899999999999</v>
      </c>
      <c r="M24" s="315">
        <v>311.68</v>
      </c>
      <c r="N24" s="315">
        <v>324.14699999999999</v>
      </c>
      <c r="O24" s="315">
        <v>111.101</v>
      </c>
      <c r="P24" s="315">
        <v>92.994</v>
      </c>
      <c r="Q24" s="315">
        <v>95.319000000000003</v>
      </c>
      <c r="R24" s="315">
        <v>100.943</v>
      </c>
      <c r="S24" s="315">
        <v>110.027</v>
      </c>
      <c r="T24" s="316">
        <v>120.15</v>
      </c>
      <c r="U24" s="331">
        <v>125</v>
      </c>
      <c r="V24" s="315">
        <v>137</v>
      </c>
      <c r="W24" s="315">
        <v>138</v>
      </c>
      <c r="X24" s="315">
        <v>139</v>
      </c>
      <c r="Y24" s="315">
        <v>140</v>
      </c>
      <c r="Z24" s="315">
        <v>142</v>
      </c>
      <c r="AA24" s="320">
        <f t="shared" si="32"/>
        <v>11756</v>
      </c>
      <c r="AB24" s="320">
        <f t="shared" si="33"/>
        <v>10876.520681265207</v>
      </c>
      <c r="AC24" s="320">
        <f t="shared" si="34"/>
        <v>17861.111111111106</v>
      </c>
      <c r="AD24" s="320">
        <f t="shared" si="35"/>
        <v>18610.911270983212</v>
      </c>
      <c r="AE24" s="320">
        <f t="shared" si="36"/>
        <v>19280.952380952382</v>
      </c>
      <c r="AF24" s="320">
        <f t="shared" si="37"/>
        <v>20052.230046948356</v>
      </c>
      <c r="AG24" s="315">
        <v>17.634</v>
      </c>
      <c r="AH24" s="315">
        <v>17.881</v>
      </c>
      <c r="AI24" s="315">
        <v>29.577999999999999</v>
      </c>
      <c r="AJ24" s="315">
        <v>31.042999999999999</v>
      </c>
      <c r="AK24" s="315">
        <v>32.392000000000003</v>
      </c>
      <c r="AL24" s="316">
        <v>34.168999999999997</v>
      </c>
      <c r="AM24" s="3"/>
      <c r="AN24" s="3"/>
    </row>
    <row r="25" spans="1:40" ht="15.6">
      <c r="A25" s="325"/>
      <c r="B25" s="180"/>
      <c r="C25" s="178"/>
      <c r="D25" s="178"/>
      <c r="E25" s="178"/>
      <c r="F25" s="178"/>
      <c r="G25" s="178"/>
      <c r="H25" s="179"/>
      <c r="I25" s="332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  <c r="U25" s="332"/>
      <c r="V25" s="178"/>
      <c r="W25" s="178"/>
      <c r="X25" s="178"/>
      <c r="Y25" s="178"/>
      <c r="Z25" s="178"/>
      <c r="AA25" s="239"/>
      <c r="AB25" s="239"/>
      <c r="AC25" s="239"/>
      <c r="AD25" s="239"/>
      <c r="AE25" s="239"/>
      <c r="AF25" s="239"/>
      <c r="AG25" s="178"/>
      <c r="AH25" s="178"/>
      <c r="AI25" s="178"/>
      <c r="AJ25" s="178"/>
      <c r="AK25" s="178"/>
      <c r="AL25" s="179"/>
      <c r="AM25" s="3"/>
      <c r="AN25" s="3"/>
    </row>
    <row r="26" spans="1:40" s="68" customFormat="1" ht="32.4">
      <c r="A26" s="95" t="s">
        <v>240</v>
      </c>
      <c r="B26" s="88"/>
      <c r="C26" s="317">
        <f>C28+C30+C32</f>
        <v>337.83699999999999</v>
      </c>
      <c r="D26" s="317">
        <f t="shared" ref="D26:Z26" si="38">D28+D30+D32</f>
        <v>345.21199999999999</v>
      </c>
      <c r="E26" s="317">
        <f t="shared" si="38"/>
        <v>357.32</v>
      </c>
      <c r="F26" s="317">
        <f t="shared" si="38"/>
        <v>375.02300000000002</v>
      </c>
      <c r="G26" s="317">
        <f t="shared" si="38"/>
        <v>391.69600000000003</v>
      </c>
      <c r="H26" s="318">
        <f t="shared" si="38"/>
        <v>409.47300000000001</v>
      </c>
      <c r="I26" s="329">
        <f t="shared" si="38"/>
        <v>339.17599999999999</v>
      </c>
      <c r="J26" s="317">
        <f t="shared" si="38"/>
        <v>338.375</v>
      </c>
      <c r="K26" s="317">
        <f t="shared" si="38"/>
        <v>349.036</v>
      </c>
      <c r="L26" s="317">
        <f t="shared" si="38"/>
        <v>365.49299999999999</v>
      </c>
      <c r="M26" s="317">
        <f t="shared" si="38"/>
        <v>380.69600000000003</v>
      </c>
      <c r="N26" s="317">
        <f t="shared" si="38"/>
        <v>397.37300000000005</v>
      </c>
      <c r="O26" s="317">
        <f t="shared" si="38"/>
        <v>10.257999999999999</v>
      </c>
      <c r="P26" s="317">
        <f t="shared" si="38"/>
        <v>1.3339999999999999</v>
      </c>
      <c r="Q26" s="317">
        <f t="shared" si="38"/>
        <v>3.226</v>
      </c>
      <c r="R26" s="317">
        <f t="shared" si="38"/>
        <v>3.6389999999999998</v>
      </c>
      <c r="S26" s="317">
        <f t="shared" si="38"/>
        <v>3.85</v>
      </c>
      <c r="T26" s="318">
        <f t="shared" si="38"/>
        <v>4.2640000000000002</v>
      </c>
      <c r="U26" s="329">
        <f t="shared" si="38"/>
        <v>123</v>
      </c>
      <c r="V26" s="317">
        <f t="shared" si="38"/>
        <v>169</v>
      </c>
      <c r="W26" s="317">
        <f t="shared" si="38"/>
        <v>172</v>
      </c>
      <c r="X26" s="317">
        <f t="shared" si="38"/>
        <v>172</v>
      </c>
      <c r="Y26" s="317">
        <f t="shared" si="38"/>
        <v>173</v>
      </c>
      <c r="Z26" s="317">
        <f t="shared" si="38"/>
        <v>175</v>
      </c>
      <c r="AA26" s="319">
        <f>AG26/U26/12*1000*1000</f>
        <v>30543.360433604339</v>
      </c>
      <c r="AB26" s="319">
        <f t="shared" ref="AB26" si="39">AH26/V26/12*1000*1000</f>
        <v>30503.451676528599</v>
      </c>
      <c r="AC26" s="319">
        <f t="shared" ref="AC26" si="40">AI26/W26/12*1000*1000</f>
        <v>31707.848837209298</v>
      </c>
      <c r="AD26" s="319">
        <f t="shared" ref="AD26" si="41">AJ26/X26/12*1000*1000</f>
        <v>33067.344961240298</v>
      </c>
      <c r="AE26" s="319">
        <f t="shared" ref="AE26" si="42">AK26/Y26/12*1000*1000</f>
        <v>34148.362235067434</v>
      </c>
      <c r="AF26" s="319">
        <f t="shared" ref="AF26" si="43">AL26/Z26/12*1000*1000</f>
        <v>35210</v>
      </c>
      <c r="AG26" s="317">
        <f t="shared" ref="AG26:AL26" si="44">AG28+AG30+AG32</f>
        <v>45.082000000000001</v>
      </c>
      <c r="AH26" s="317">
        <f t="shared" si="44"/>
        <v>61.860999999999997</v>
      </c>
      <c r="AI26" s="317">
        <f t="shared" si="44"/>
        <v>65.444999999999993</v>
      </c>
      <c r="AJ26" s="317">
        <f t="shared" si="44"/>
        <v>68.250999999999991</v>
      </c>
      <c r="AK26" s="317">
        <f t="shared" si="44"/>
        <v>70.891999999999996</v>
      </c>
      <c r="AL26" s="318">
        <f t="shared" si="44"/>
        <v>73.941000000000003</v>
      </c>
      <c r="AM26" s="321"/>
      <c r="AN26" s="87"/>
    </row>
    <row r="27" spans="1:40" ht="15.6">
      <c r="A27" s="323" t="s">
        <v>239</v>
      </c>
      <c r="B27" s="85"/>
      <c r="C27" s="237"/>
      <c r="D27" s="237"/>
      <c r="E27" s="237"/>
      <c r="F27" s="237"/>
      <c r="G27" s="237"/>
      <c r="H27" s="238"/>
      <c r="I27" s="330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  <c r="U27" s="330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8"/>
      <c r="AM27" s="3"/>
      <c r="AN27" s="3"/>
    </row>
    <row r="28" spans="1:40" ht="32.4">
      <c r="A28" s="324" t="s">
        <v>757</v>
      </c>
      <c r="B28" s="91"/>
      <c r="C28" s="315">
        <f>C29</f>
        <v>304.47699999999998</v>
      </c>
      <c r="D28" s="315">
        <f t="shared" ref="D28:Z28" si="45">D29</f>
        <v>312.94799999999998</v>
      </c>
      <c r="E28" s="315">
        <f t="shared" si="45"/>
        <v>319.52</v>
      </c>
      <c r="F28" s="315">
        <f t="shared" si="45"/>
        <v>332.3</v>
      </c>
      <c r="G28" s="315">
        <f t="shared" si="45"/>
        <v>343.26600000000002</v>
      </c>
      <c r="H28" s="315">
        <f t="shared" si="45"/>
        <v>356.65300000000002</v>
      </c>
      <c r="I28" s="315">
        <f t="shared" si="45"/>
        <v>304.47699999999998</v>
      </c>
      <c r="J28" s="315">
        <f t="shared" si="45"/>
        <v>312.94799999999998</v>
      </c>
      <c r="K28" s="315">
        <f t="shared" si="45"/>
        <v>319.52</v>
      </c>
      <c r="L28" s="315">
        <f t="shared" si="45"/>
        <v>332.3</v>
      </c>
      <c r="M28" s="315">
        <f t="shared" si="45"/>
        <v>343.26600000000002</v>
      </c>
      <c r="N28" s="315">
        <f t="shared" si="45"/>
        <v>356.65300000000002</v>
      </c>
      <c r="O28" s="315">
        <f t="shared" si="45"/>
        <v>7.335</v>
      </c>
      <c r="P28" s="315">
        <f t="shared" si="45"/>
        <v>0</v>
      </c>
      <c r="Q28" s="315">
        <f t="shared" si="45"/>
        <v>0</v>
      </c>
      <c r="R28" s="315">
        <f t="shared" si="45"/>
        <v>0</v>
      </c>
      <c r="S28" s="315">
        <f t="shared" si="45"/>
        <v>0</v>
      </c>
      <c r="T28" s="315">
        <f t="shared" si="45"/>
        <v>0</v>
      </c>
      <c r="U28" s="315">
        <f t="shared" si="45"/>
        <v>111</v>
      </c>
      <c r="V28" s="315">
        <f t="shared" si="45"/>
        <v>158</v>
      </c>
      <c r="W28" s="315">
        <f t="shared" si="45"/>
        <v>163</v>
      </c>
      <c r="X28" s="315">
        <f t="shared" si="45"/>
        <v>163</v>
      </c>
      <c r="Y28" s="315">
        <f t="shared" si="45"/>
        <v>163</v>
      </c>
      <c r="Z28" s="315">
        <f t="shared" si="45"/>
        <v>163</v>
      </c>
      <c r="AA28" s="320">
        <f t="shared" ref="AA28" si="46">AG28/U28/12*1000*1000</f>
        <v>32379.879879879885</v>
      </c>
      <c r="AB28" s="320">
        <f t="shared" ref="AB28:AB29" si="47">AH28/V28/12*1000*1000</f>
        <v>31604.430379746835</v>
      </c>
      <c r="AC28" s="320">
        <f t="shared" ref="AC28:AC29" si="48">AI28/W28/12*1000*1000</f>
        <v>32500</v>
      </c>
      <c r="AD28" s="320">
        <f t="shared" ref="AD28:AD29" si="49">AJ28/X28/12*1000*1000</f>
        <v>33865.030674846625</v>
      </c>
      <c r="AE28" s="320">
        <f t="shared" ref="AE28:AE29" si="50">AK28/Y28/12*1000*1000</f>
        <v>35084.355828220854</v>
      </c>
      <c r="AF28" s="320">
        <f t="shared" ref="AF28:AF29" si="51">AL28/Z28/12*1000*1000</f>
        <v>36487.730061349692</v>
      </c>
      <c r="AG28" s="315">
        <f t="shared" ref="AG28" si="52">AG29</f>
        <v>43.13</v>
      </c>
      <c r="AH28" s="315">
        <f t="shared" ref="AH28" si="53">AH29</f>
        <v>59.921999999999997</v>
      </c>
      <c r="AI28" s="315">
        <f t="shared" ref="AI28" si="54">AI29</f>
        <v>63.57</v>
      </c>
      <c r="AJ28" s="315">
        <f t="shared" ref="AJ28" si="55">AJ29</f>
        <v>66.239999999999995</v>
      </c>
      <c r="AK28" s="315">
        <f t="shared" ref="AK28" si="56">AK29</f>
        <v>68.625</v>
      </c>
      <c r="AL28" s="315">
        <f t="shared" ref="AL28" si="57">AL29</f>
        <v>71.37</v>
      </c>
      <c r="AM28" s="3"/>
      <c r="AN28" s="3"/>
    </row>
    <row r="29" spans="1:40" ht="15.6">
      <c r="A29" s="325" t="s">
        <v>645</v>
      </c>
      <c r="B29" s="180" t="s">
        <v>671</v>
      </c>
      <c r="C29" s="178">
        <v>304.47699999999998</v>
      </c>
      <c r="D29" s="178">
        <v>312.94799999999998</v>
      </c>
      <c r="E29" s="178">
        <v>319.52</v>
      </c>
      <c r="F29" s="178">
        <v>332.3</v>
      </c>
      <c r="G29" s="178">
        <v>343.26600000000002</v>
      </c>
      <c r="H29" s="179">
        <v>356.65300000000002</v>
      </c>
      <c r="I29" s="332">
        <v>304.47699999999998</v>
      </c>
      <c r="J29" s="178">
        <v>312.94799999999998</v>
      </c>
      <c r="K29" s="178">
        <v>319.52</v>
      </c>
      <c r="L29" s="178">
        <v>332.3</v>
      </c>
      <c r="M29" s="178">
        <v>343.26600000000002</v>
      </c>
      <c r="N29" s="178">
        <v>356.65300000000002</v>
      </c>
      <c r="O29" s="178">
        <v>7.335</v>
      </c>
      <c r="P29" s="178">
        <v>0</v>
      </c>
      <c r="Q29" s="178">
        <v>0</v>
      </c>
      <c r="R29" s="178">
        <v>0</v>
      </c>
      <c r="S29" s="178">
        <v>0</v>
      </c>
      <c r="T29" s="179">
        <v>0</v>
      </c>
      <c r="U29" s="332">
        <v>111</v>
      </c>
      <c r="V29" s="178">
        <v>158</v>
      </c>
      <c r="W29" s="178">
        <v>163</v>
      </c>
      <c r="X29" s="178">
        <v>163</v>
      </c>
      <c r="Y29" s="178">
        <v>163</v>
      </c>
      <c r="Z29" s="178">
        <v>163</v>
      </c>
      <c r="AA29" s="239">
        <f>AG29/U29/12*1000*1000</f>
        <v>32379.879879879885</v>
      </c>
      <c r="AB29" s="239">
        <f t="shared" si="47"/>
        <v>31604.430379746835</v>
      </c>
      <c r="AC29" s="239">
        <f t="shared" si="48"/>
        <v>32500</v>
      </c>
      <c r="AD29" s="239">
        <f t="shared" si="49"/>
        <v>33865.030674846625</v>
      </c>
      <c r="AE29" s="239">
        <f t="shared" si="50"/>
        <v>35084.355828220854</v>
      </c>
      <c r="AF29" s="239">
        <f t="shared" si="51"/>
        <v>36487.730061349692</v>
      </c>
      <c r="AG29" s="178">
        <v>43.13</v>
      </c>
      <c r="AH29" s="178">
        <v>59.921999999999997</v>
      </c>
      <c r="AI29" s="178">
        <v>63.57</v>
      </c>
      <c r="AJ29" s="178">
        <v>66.239999999999995</v>
      </c>
      <c r="AK29" s="178">
        <v>68.625</v>
      </c>
      <c r="AL29" s="179">
        <v>71.37</v>
      </c>
      <c r="AM29" s="3"/>
      <c r="AN29" s="3"/>
    </row>
    <row r="30" spans="1:40" ht="16.2">
      <c r="A30" s="324" t="s">
        <v>758</v>
      </c>
      <c r="B30" s="91"/>
      <c r="C30" s="315">
        <v>0</v>
      </c>
      <c r="D30" s="315">
        <v>0</v>
      </c>
      <c r="E30" s="315">
        <v>0</v>
      </c>
      <c r="F30" s="315">
        <v>0</v>
      </c>
      <c r="G30" s="315">
        <v>0</v>
      </c>
      <c r="H30" s="316">
        <v>0</v>
      </c>
      <c r="I30" s="331">
        <v>0</v>
      </c>
      <c r="J30" s="315">
        <v>0</v>
      </c>
      <c r="K30" s="315">
        <v>0</v>
      </c>
      <c r="L30" s="315">
        <v>0</v>
      </c>
      <c r="M30" s="315">
        <v>0</v>
      </c>
      <c r="N30" s="315">
        <v>0</v>
      </c>
      <c r="O30" s="315">
        <v>0</v>
      </c>
      <c r="P30" s="315">
        <v>0</v>
      </c>
      <c r="Q30" s="315">
        <v>0</v>
      </c>
      <c r="R30" s="315">
        <v>0</v>
      </c>
      <c r="S30" s="315">
        <v>0</v>
      </c>
      <c r="T30" s="316">
        <v>0</v>
      </c>
      <c r="U30" s="331">
        <v>0</v>
      </c>
      <c r="V30" s="315">
        <v>0</v>
      </c>
      <c r="W30" s="315">
        <v>0</v>
      </c>
      <c r="X30" s="315">
        <v>0</v>
      </c>
      <c r="Y30" s="315">
        <v>0</v>
      </c>
      <c r="Z30" s="315">
        <v>0</v>
      </c>
      <c r="AA30" s="320" t="e">
        <f t="shared" ref="AA30" si="58">AG30/U30/12*1000*1000</f>
        <v>#DIV/0!</v>
      </c>
      <c r="AB30" s="320" t="e">
        <f t="shared" ref="AB30" si="59">AH30/V30/12*1000*1000</f>
        <v>#DIV/0!</v>
      </c>
      <c r="AC30" s="320" t="e">
        <f t="shared" ref="AC30" si="60">AI30/W30/12*1000*1000</f>
        <v>#DIV/0!</v>
      </c>
      <c r="AD30" s="320" t="e">
        <f t="shared" ref="AD30" si="61">AJ30/X30/12*1000*1000</f>
        <v>#DIV/0!</v>
      </c>
      <c r="AE30" s="320" t="e">
        <f t="shared" ref="AE30" si="62">AK30/Y30/12*1000*1000</f>
        <v>#DIV/0!</v>
      </c>
      <c r="AF30" s="320" t="e">
        <f t="shared" ref="AF30" si="63">AL30/Z30/12*1000*1000</f>
        <v>#DIV/0!</v>
      </c>
      <c r="AG30" s="315">
        <v>0</v>
      </c>
      <c r="AH30" s="315">
        <v>0</v>
      </c>
      <c r="AI30" s="315">
        <v>0</v>
      </c>
      <c r="AJ30" s="315">
        <v>0</v>
      </c>
      <c r="AK30" s="315">
        <v>0</v>
      </c>
      <c r="AL30" s="316">
        <v>0</v>
      </c>
      <c r="AM30" s="3"/>
      <c r="AN30" s="3"/>
    </row>
    <row r="31" spans="1:40" ht="15.6">
      <c r="A31" s="325"/>
      <c r="B31" s="180"/>
      <c r="C31" s="178"/>
      <c r="D31" s="178"/>
      <c r="E31" s="178"/>
      <c r="F31" s="178"/>
      <c r="G31" s="178"/>
      <c r="H31" s="179"/>
      <c r="I31" s="332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  <c r="U31" s="332"/>
      <c r="V31" s="178"/>
      <c r="W31" s="178"/>
      <c r="X31" s="178"/>
      <c r="Y31" s="178"/>
      <c r="Z31" s="178"/>
      <c r="AA31" s="239"/>
      <c r="AB31" s="239"/>
      <c r="AC31" s="239"/>
      <c r="AD31" s="239"/>
      <c r="AE31" s="239"/>
      <c r="AF31" s="239"/>
      <c r="AG31" s="178"/>
      <c r="AH31" s="178"/>
      <c r="AI31" s="178"/>
      <c r="AJ31" s="178"/>
      <c r="AK31" s="178"/>
      <c r="AL31" s="179"/>
      <c r="AM31" s="3"/>
      <c r="AN31" s="3"/>
    </row>
    <row r="32" spans="1:40" ht="16.2">
      <c r="A32" s="324" t="s">
        <v>759</v>
      </c>
      <c r="B32" s="91"/>
      <c r="C32" s="315">
        <f>SUM(C33:C34)</f>
        <v>33.36</v>
      </c>
      <c r="D32" s="315">
        <f t="shared" ref="D32:Z32" si="64">SUM(D33:D34)</f>
        <v>32.263999999999996</v>
      </c>
      <c r="E32" s="315">
        <f t="shared" si="64"/>
        <v>37.799999999999997</v>
      </c>
      <c r="F32" s="315">
        <f t="shared" si="64"/>
        <v>42.722999999999999</v>
      </c>
      <c r="G32" s="315">
        <f t="shared" si="64"/>
        <v>48.43</v>
      </c>
      <c r="H32" s="316">
        <f t="shared" si="64"/>
        <v>52.82</v>
      </c>
      <c r="I32" s="331">
        <f t="shared" si="64"/>
        <v>34.698999999999998</v>
      </c>
      <c r="J32" s="315">
        <f t="shared" si="64"/>
        <v>25.427</v>
      </c>
      <c r="K32" s="315">
        <f t="shared" si="64"/>
        <v>29.516000000000002</v>
      </c>
      <c r="L32" s="315">
        <f t="shared" si="64"/>
        <v>33.192999999999998</v>
      </c>
      <c r="M32" s="315">
        <f t="shared" si="64"/>
        <v>37.43</v>
      </c>
      <c r="N32" s="315">
        <f t="shared" si="64"/>
        <v>40.72</v>
      </c>
      <c r="O32" s="315">
        <f t="shared" si="64"/>
        <v>2.923</v>
      </c>
      <c r="P32" s="315">
        <f t="shared" si="64"/>
        <v>1.3339999999999999</v>
      </c>
      <c r="Q32" s="315">
        <f t="shared" si="64"/>
        <v>3.226</v>
      </c>
      <c r="R32" s="315">
        <f t="shared" si="64"/>
        <v>3.6389999999999998</v>
      </c>
      <c r="S32" s="315">
        <f t="shared" si="64"/>
        <v>3.85</v>
      </c>
      <c r="T32" s="316">
        <f t="shared" si="64"/>
        <v>4.2640000000000002</v>
      </c>
      <c r="U32" s="331">
        <f t="shared" si="64"/>
        <v>12</v>
      </c>
      <c r="V32" s="315">
        <f t="shared" si="64"/>
        <v>11</v>
      </c>
      <c r="W32" s="315">
        <f t="shared" si="64"/>
        <v>9</v>
      </c>
      <c r="X32" s="315">
        <f t="shared" si="64"/>
        <v>9</v>
      </c>
      <c r="Y32" s="315">
        <f t="shared" si="64"/>
        <v>10</v>
      </c>
      <c r="Z32" s="315">
        <f t="shared" si="64"/>
        <v>12</v>
      </c>
      <c r="AA32" s="320">
        <f t="shared" ref="AA32" si="65">AG32/U32/12*1000*1000</f>
        <v>13555.555555555555</v>
      </c>
      <c r="AB32" s="320">
        <f t="shared" ref="AB32" si="66">AH32/V32/12*1000*1000</f>
        <v>14689.39393939394</v>
      </c>
      <c r="AC32" s="320">
        <f t="shared" ref="AC32" si="67">AI32/W32/12*1000*1000</f>
        <v>17361.111111111109</v>
      </c>
      <c r="AD32" s="320">
        <f t="shared" ref="AD32" si="68">AJ32/X32/12*1000*1000</f>
        <v>18620.370370370369</v>
      </c>
      <c r="AE32" s="320">
        <f t="shared" ref="AE32" si="69">AK32/Y32/12*1000*1000</f>
        <v>18891.666666666664</v>
      </c>
      <c r="AF32" s="320">
        <f t="shared" ref="AF32" si="70">AL32/Z32/12*1000*1000</f>
        <v>17854.166666666664</v>
      </c>
      <c r="AG32" s="315">
        <f t="shared" ref="AG32:AL32" si="71">SUM(AG33:AG34)</f>
        <v>1.952</v>
      </c>
      <c r="AH32" s="315">
        <f t="shared" si="71"/>
        <v>1.9390000000000001</v>
      </c>
      <c r="AI32" s="315">
        <f t="shared" si="71"/>
        <v>1.875</v>
      </c>
      <c r="AJ32" s="315">
        <f t="shared" si="71"/>
        <v>2.0110000000000001</v>
      </c>
      <c r="AK32" s="315">
        <f t="shared" si="71"/>
        <v>2.2669999999999999</v>
      </c>
      <c r="AL32" s="316">
        <f t="shared" si="71"/>
        <v>2.5709999999999997</v>
      </c>
      <c r="AM32" s="3"/>
      <c r="AN32" s="3"/>
    </row>
    <row r="33" spans="1:40" ht="15.6">
      <c r="A33" s="325" t="s">
        <v>672</v>
      </c>
      <c r="B33" s="180" t="s">
        <v>671</v>
      </c>
      <c r="C33" s="178">
        <v>25.734000000000002</v>
      </c>
      <c r="D33" s="178">
        <v>25.49</v>
      </c>
      <c r="E33" s="178">
        <v>30.884</v>
      </c>
      <c r="F33" s="178">
        <v>35.53</v>
      </c>
      <c r="G33" s="178">
        <v>41</v>
      </c>
      <c r="H33" s="179">
        <v>45.1</v>
      </c>
      <c r="I33" s="332">
        <v>27.071999999999999</v>
      </c>
      <c r="J33" s="178">
        <v>18.652999999999999</v>
      </c>
      <c r="K33" s="178">
        <v>22.6</v>
      </c>
      <c r="L33" s="178">
        <v>26</v>
      </c>
      <c r="M33" s="178">
        <v>30</v>
      </c>
      <c r="N33" s="178">
        <v>33</v>
      </c>
      <c r="O33" s="178">
        <v>2.5720000000000001</v>
      </c>
      <c r="P33" s="178">
        <v>1.0149999999999999</v>
      </c>
      <c r="Q33" s="178">
        <v>2.9</v>
      </c>
      <c r="R33" s="178">
        <v>3.3</v>
      </c>
      <c r="S33" s="178">
        <v>3.5</v>
      </c>
      <c r="T33" s="179">
        <v>3.9</v>
      </c>
      <c r="U33" s="332">
        <v>9</v>
      </c>
      <c r="V33" s="178">
        <v>9</v>
      </c>
      <c r="W33" s="178">
        <v>7</v>
      </c>
      <c r="X33" s="178">
        <v>7</v>
      </c>
      <c r="Y33" s="178">
        <v>8</v>
      </c>
      <c r="Z33" s="178">
        <v>10</v>
      </c>
      <c r="AA33" s="239">
        <f t="shared" ref="AA33:AA34" si="72">AG33/U33/12*1000*1000</f>
        <v>15203.703703703704</v>
      </c>
      <c r="AB33" s="239">
        <f t="shared" ref="AB33:AB34" si="73">AH33/V33/12*1000*1000</f>
        <v>15712.962962962964</v>
      </c>
      <c r="AC33" s="239">
        <f t="shared" ref="AC33:AC34" si="74">AI33/W33/12*1000*1000</f>
        <v>19321.428571428569</v>
      </c>
      <c r="AD33" s="239">
        <f t="shared" ref="AD33:AD34" si="75">AJ33/X33/12*1000*1000</f>
        <v>20833.333333333332</v>
      </c>
      <c r="AE33" s="239">
        <f t="shared" ref="AE33:AE34" si="76">AK33/Y33/12*1000*1000</f>
        <v>20833.333333333332</v>
      </c>
      <c r="AF33" s="239">
        <f t="shared" ref="AF33:AF34" si="77">AL33/Z33/12*1000*1000</f>
        <v>19166.666666666664</v>
      </c>
      <c r="AG33" s="178">
        <v>1.6419999999999999</v>
      </c>
      <c r="AH33" s="178">
        <v>1.6970000000000001</v>
      </c>
      <c r="AI33" s="178">
        <v>1.623</v>
      </c>
      <c r="AJ33" s="178">
        <v>1.75</v>
      </c>
      <c r="AK33" s="178">
        <v>2</v>
      </c>
      <c r="AL33" s="179">
        <v>2.2999999999999998</v>
      </c>
      <c r="AM33" s="3"/>
      <c r="AN33" s="3"/>
    </row>
    <row r="34" spans="1:40" ht="15.6">
      <c r="A34" s="325" t="s">
        <v>673</v>
      </c>
      <c r="B34" s="180" t="s">
        <v>674</v>
      </c>
      <c r="C34" s="178">
        <v>7.6260000000000003</v>
      </c>
      <c r="D34" s="178">
        <v>6.774</v>
      </c>
      <c r="E34" s="178">
        <v>6.9160000000000004</v>
      </c>
      <c r="F34" s="178">
        <v>7.1929999999999996</v>
      </c>
      <c r="G34" s="178">
        <v>7.43</v>
      </c>
      <c r="H34" s="179">
        <v>7.72</v>
      </c>
      <c r="I34" s="332">
        <v>7.6269999999999998</v>
      </c>
      <c r="J34" s="178">
        <v>6.774</v>
      </c>
      <c r="K34" s="178">
        <v>6.9160000000000004</v>
      </c>
      <c r="L34" s="178">
        <v>7.1929999999999996</v>
      </c>
      <c r="M34" s="178">
        <v>7.43</v>
      </c>
      <c r="N34" s="178">
        <v>7.72</v>
      </c>
      <c r="O34" s="178">
        <v>0.35099999999999998</v>
      </c>
      <c r="P34" s="178">
        <v>0.31900000000000001</v>
      </c>
      <c r="Q34" s="178">
        <v>0.32600000000000001</v>
      </c>
      <c r="R34" s="178">
        <v>0.33900000000000002</v>
      </c>
      <c r="S34" s="178">
        <v>0.35</v>
      </c>
      <c r="T34" s="179">
        <v>0.36399999999999999</v>
      </c>
      <c r="U34" s="332">
        <v>3</v>
      </c>
      <c r="V34" s="178">
        <v>2</v>
      </c>
      <c r="W34" s="178">
        <v>2</v>
      </c>
      <c r="X34" s="178">
        <v>2</v>
      </c>
      <c r="Y34" s="178">
        <v>2</v>
      </c>
      <c r="Z34" s="178">
        <v>2</v>
      </c>
      <c r="AA34" s="239">
        <f t="shared" si="72"/>
        <v>8611.1111111111113</v>
      </c>
      <c r="AB34" s="239">
        <f t="shared" si="73"/>
        <v>10083.333333333332</v>
      </c>
      <c r="AC34" s="239">
        <f t="shared" si="74"/>
        <v>10500</v>
      </c>
      <c r="AD34" s="239">
        <f t="shared" si="75"/>
        <v>10875.000000000002</v>
      </c>
      <c r="AE34" s="239">
        <f t="shared" si="76"/>
        <v>11125.000000000002</v>
      </c>
      <c r="AF34" s="239">
        <f t="shared" si="77"/>
        <v>11291.666666666666</v>
      </c>
      <c r="AG34" s="178">
        <v>0.31</v>
      </c>
      <c r="AH34" s="178">
        <v>0.24199999999999999</v>
      </c>
      <c r="AI34" s="178">
        <v>0.252</v>
      </c>
      <c r="AJ34" s="178">
        <v>0.26100000000000001</v>
      </c>
      <c r="AK34" s="178">
        <v>0.26700000000000002</v>
      </c>
      <c r="AL34" s="179">
        <v>0.27100000000000002</v>
      </c>
      <c r="AM34" s="3"/>
      <c r="AN34" s="3"/>
    </row>
    <row r="35" spans="1:40" ht="15.6">
      <c r="A35" s="326"/>
      <c r="B35" s="89"/>
      <c r="C35" s="178"/>
      <c r="D35" s="178"/>
      <c r="E35" s="178"/>
      <c r="F35" s="178"/>
      <c r="G35" s="178"/>
      <c r="H35" s="179"/>
      <c r="I35" s="332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332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9"/>
      <c r="AM35" s="3"/>
      <c r="AN35" s="3"/>
    </row>
    <row r="36" spans="1:40" ht="15.6">
      <c r="A36" s="326"/>
      <c r="B36" s="89"/>
      <c r="C36" s="178"/>
      <c r="D36" s="178"/>
      <c r="E36" s="178"/>
      <c r="F36" s="178"/>
      <c r="G36" s="178"/>
      <c r="H36" s="179"/>
      <c r="I36" s="332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9"/>
      <c r="U36" s="332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9"/>
      <c r="AM36" s="3"/>
      <c r="AN36" s="3"/>
    </row>
    <row r="37" spans="1:40" ht="15.6">
      <c r="A37" s="326"/>
      <c r="B37" s="89"/>
      <c r="C37" s="178"/>
      <c r="D37" s="178"/>
      <c r="E37" s="178"/>
      <c r="F37" s="178"/>
      <c r="G37" s="178"/>
      <c r="H37" s="179"/>
      <c r="I37" s="332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/>
      <c r="U37" s="332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9"/>
      <c r="AM37" s="3"/>
      <c r="AN37" s="3"/>
    </row>
    <row r="38" spans="1:40" ht="15.6">
      <c r="A38" s="325"/>
      <c r="B38" s="180"/>
      <c r="C38" s="178"/>
      <c r="D38" s="178"/>
      <c r="E38" s="178"/>
      <c r="F38" s="178"/>
      <c r="G38" s="178"/>
      <c r="H38" s="179"/>
      <c r="I38" s="332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332"/>
      <c r="V38" s="178"/>
      <c r="W38" s="178"/>
      <c r="X38" s="178"/>
      <c r="Y38" s="178"/>
      <c r="Z38" s="178"/>
      <c r="AA38" s="239"/>
      <c r="AB38" s="239"/>
      <c r="AC38" s="239"/>
      <c r="AD38" s="239"/>
      <c r="AE38" s="239"/>
      <c r="AF38" s="239"/>
      <c r="AG38" s="178"/>
      <c r="AH38" s="178"/>
      <c r="AI38" s="178"/>
      <c r="AJ38" s="178"/>
      <c r="AK38" s="178"/>
      <c r="AL38" s="179"/>
      <c r="AM38" s="3"/>
      <c r="AN38" s="3"/>
    </row>
    <row r="39" spans="1:40" ht="15.6">
      <c r="A39" s="325"/>
      <c r="B39" s="180"/>
      <c r="C39" s="178"/>
      <c r="D39" s="178"/>
      <c r="E39" s="178"/>
      <c r="F39" s="178"/>
      <c r="G39" s="178"/>
      <c r="H39" s="179"/>
      <c r="I39" s="332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332"/>
      <c r="V39" s="178"/>
      <c r="W39" s="178"/>
      <c r="X39" s="178"/>
      <c r="Y39" s="178"/>
      <c r="Z39" s="178"/>
      <c r="AA39" s="239"/>
      <c r="AB39" s="239"/>
      <c r="AC39" s="239"/>
      <c r="AD39" s="239"/>
      <c r="AE39" s="239"/>
      <c r="AF39" s="239"/>
      <c r="AG39" s="178"/>
      <c r="AH39" s="178"/>
      <c r="AI39" s="178"/>
      <c r="AJ39" s="178"/>
      <c r="AK39" s="178"/>
      <c r="AL39" s="179"/>
      <c r="AM39" s="3"/>
      <c r="AN39" s="3"/>
    </row>
    <row r="40" spans="1:40" ht="15.6">
      <c r="A40" s="325"/>
      <c r="B40" s="180"/>
      <c r="C40" s="178"/>
      <c r="D40" s="178"/>
      <c r="E40" s="178"/>
      <c r="F40" s="178"/>
      <c r="G40" s="178"/>
      <c r="H40" s="179"/>
      <c r="I40" s="332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332"/>
      <c r="V40" s="178"/>
      <c r="W40" s="178"/>
      <c r="X40" s="178"/>
      <c r="Y40" s="178"/>
      <c r="Z40" s="178"/>
      <c r="AA40" s="239"/>
      <c r="AB40" s="239"/>
      <c r="AC40" s="239"/>
      <c r="AD40" s="239"/>
      <c r="AE40" s="239"/>
      <c r="AF40" s="239"/>
      <c r="AG40" s="178"/>
      <c r="AH40" s="178"/>
      <c r="AI40" s="178"/>
      <c r="AJ40" s="178"/>
      <c r="AK40" s="178"/>
      <c r="AL40" s="179"/>
      <c r="AM40" s="3"/>
      <c r="AN40" s="3"/>
    </row>
    <row r="41" spans="1:40" ht="15.6">
      <c r="A41" s="326"/>
      <c r="B41" s="89"/>
      <c r="C41" s="178"/>
      <c r="D41" s="178"/>
      <c r="E41" s="178"/>
      <c r="F41" s="178"/>
      <c r="G41" s="178"/>
      <c r="H41" s="179"/>
      <c r="I41" s="332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9"/>
      <c r="U41" s="332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9"/>
      <c r="AM41" s="3"/>
      <c r="AN41" s="3"/>
    </row>
    <row r="42" spans="1:40" ht="15.6">
      <c r="A42" s="326"/>
      <c r="B42" s="89"/>
      <c r="C42" s="178"/>
      <c r="D42" s="178"/>
      <c r="E42" s="178"/>
      <c r="F42" s="178"/>
      <c r="G42" s="178"/>
      <c r="H42" s="179"/>
      <c r="I42" s="332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332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9"/>
      <c r="AM42" s="3"/>
      <c r="AN42" s="3"/>
    </row>
    <row r="43" spans="1:40" s="67" customFormat="1" ht="32.4">
      <c r="A43" s="95" t="s">
        <v>241</v>
      </c>
      <c r="B43" s="88"/>
      <c r="C43" s="317">
        <f>SUM(C45:C59)</f>
        <v>0</v>
      </c>
      <c r="D43" s="317">
        <f t="shared" ref="D43:AL43" si="78">SUM(D45:D59)</f>
        <v>0</v>
      </c>
      <c r="E43" s="317">
        <f t="shared" si="78"/>
        <v>0</v>
      </c>
      <c r="F43" s="317">
        <f t="shared" si="78"/>
        <v>0</v>
      </c>
      <c r="G43" s="317">
        <f t="shared" si="78"/>
        <v>0</v>
      </c>
      <c r="H43" s="318">
        <f t="shared" si="78"/>
        <v>0</v>
      </c>
      <c r="I43" s="329">
        <f t="shared" si="78"/>
        <v>0</v>
      </c>
      <c r="J43" s="317">
        <f t="shared" si="78"/>
        <v>0</v>
      </c>
      <c r="K43" s="317">
        <f t="shared" si="78"/>
        <v>0</v>
      </c>
      <c r="L43" s="317">
        <f t="shared" si="78"/>
        <v>0</v>
      </c>
      <c r="M43" s="317">
        <f t="shared" si="78"/>
        <v>0</v>
      </c>
      <c r="N43" s="317">
        <f t="shared" si="78"/>
        <v>0</v>
      </c>
      <c r="O43" s="317">
        <f t="shared" si="78"/>
        <v>0</v>
      </c>
      <c r="P43" s="317">
        <f t="shared" si="78"/>
        <v>0</v>
      </c>
      <c r="Q43" s="317">
        <f t="shared" si="78"/>
        <v>0</v>
      </c>
      <c r="R43" s="317">
        <f t="shared" si="78"/>
        <v>0</v>
      </c>
      <c r="S43" s="317">
        <f t="shared" si="78"/>
        <v>0</v>
      </c>
      <c r="T43" s="318">
        <f t="shared" si="78"/>
        <v>0</v>
      </c>
      <c r="U43" s="329">
        <f t="shared" si="78"/>
        <v>0</v>
      </c>
      <c r="V43" s="317">
        <f t="shared" si="78"/>
        <v>0</v>
      </c>
      <c r="W43" s="317">
        <f t="shared" si="78"/>
        <v>0</v>
      </c>
      <c r="X43" s="317">
        <f t="shared" si="78"/>
        <v>0</v>
      </c>
      <c r="Y43" s="317">
        <f t="shared" si="78"/>
        <v>0</v>
      </c>
      <c r="Z43" s="317">
        <f t="shared" si="78"/>
        <v>0</v>
      </c>
      <c r="AA43" s="317" t="e">
        <f>AVERAGE(AA45:AA59)</f>
        <v>#DIV/0!</v>
      </c>
      <c r="AB43" s="317" t="e">
        <f t="shared" ref="AB43:AF43" si="79">AVERAGE(AB45:AB59)</f>
        <v>#DIV/0!</v>
      </c>
      <c r="AC43" s="317" t="e">
        <f t="shared" si="79"/>
        <v>#DIV/0!</v>
      </c>
      <c r="AD43" s="317" t="e">
        <f t="shared" si="79"/>
        <v>#DIV/0!</v>
      </c>
      <c r="AE43" s="317" t="e">
        <f t="shared" si="79"/>
        <v>#DIV/0!</v>
      </c>
      <c r="AF43" s="317" t="e">
        <f t="shared" si="79"/>
        <v>#DIV/0!</v>
      </c>
      <c r="AG43" s="317">
        <f t="shared" si="78"/>
        <v>0</v>
      </c>
      <c r="AH43" s="317">
        <f t="shared" si="78"/>
        <v>0</v>
      </c>
      <c r="AI43" s="317">
        <f t="shared" si="78"/>
        <v>0</v>
      </c>
      <c r="AJ43" s="317">
        <f t="shared" si="78"/>
        <v>0</v>
      </c>
      <c r="AK43" s="317">
        <f t="shared" si="78"/>
        <v>0</v>
      </c>
      <c r="AL43" s="318">
        <f t="shared" si="78"/>
        <v>0</v>
      </c>
      <c r="AM43" s="87"/>
      <c r="AN43" s="87"/>
    </row>
    <row r="44" spans="1:40" ht="15.6">
      <c r="A44" s="323" t="s">
        <v>239</v>
      </c>
      <c r="B44" s="85"/>
      <c r="C44" s="237"/>
      <c r="D44" s="237"/>
      <c r="E44" s="237"/>
      <c r="F44" s="237"/>
      <c r="G44" s="237"/>
      <c r="H44" s="238"/>
      <c r="I44" s="330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8"/>
      <c r="U44" s="330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8"/>
      <c r="AM44" s="3"/>
      <c r="AN44" s="3"/>
    </row>
    <row r="45" spans="1:40" ht="15.6">
      <c r="A45" s="325"/>
      <c r="B45" s="180"/>
      <c r="C45" s="178"/>
      <c r="D45" s="178"/>
      <c r="E45" s="178"/>
      <c r="F45" s="178"/>
      <c r="G45" s="178"/>
      <c r="H45" s="179"/>
      <c r="I45" s="332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9"/>
      <c r="U45" s="332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9"/>
      <c r="AM45" s="3"/>
      <c r="AN45" s="3"/>
    </row>
    <row r="46" spans="1:40" ht="15.6">
      <c r="A46" s="325"/>
      <c r="B46" s="180"/>
      <c r="C46" s="178"/>
      <c r="D46" s="178"/>
      <c r="E46" s="178"/>
      <c r="F46" s="178"/>
      <c r="G46" s="178"/>
      <c r="H46" s="179"/>
      <c r="I46" s="332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332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  <c r="AM46" s="3"/>
      <c r="AN46" s="3"/>
    </row>
    <row r="47" spans="1:40" ht="15.6">
      <c r="A47" s="326"/>
      <c r="B47" s="89"/>
      <c r="C47" s="178"/>
      <c r="D47" s="178"/>
      <c r="E47" s="178"/>
      <c r="F47" s="178"/>
      <c r="G47" s="178"/>
      <c r="H47" s="179"/>
      <c r="I47" s="332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9"/>
      <c r="U47" s="332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9"/>
      <c r="AM47" s="3"/>
      <c r="AN47" s="3"/>
    </row>
    <row r="48" spans="1:40" ht="15.6">
      <c r="A48" s="326"/>
      <c r="B48" s="89"/>
      <c r="C48" s="178"/>
      <c r="D48" s="178"/>
      <c r="E48" s="178"/>
      <c r="F48" s="178"/>
      <c r="G48" s="178"/>
      <c r="H48" s="179"/>
      <c r="I48" s="332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/>
      <c r="U48" s="332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9"/>
      <c r="AM48" s="3"/>
      <c r="AN48" s="3"/>
    </row>
    <row r="49" spans="1:40" ht="15.6">
      <c r="A49" s="326"/>
      <c r="B49" s="89"/>
      <c r="C49" s="178"/>
      <c r="D49" s="178"/>
      <c r="E49" s="178"/>
      <c r="F49" s="178"/>
      <c r="G49" s="178"/>
      <c r="H49" s="179"/>
      <c r="I49" s="332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9"/>
      <c r="U49" s="332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9"/>
      <c r="AM49" s="3"/>
      <c r="AN49" s="3"/>
    </row>
    <row r="50" spans="1:40" ht="15.6">
      <c r="A50" s="326"/>
      <c r="B50" s="89"/>
      <c r="C50" s="178"/>
      <c r="D50" s="178"/>
      <c r="E50" s="178"/>
      <c r="F50" s="178"/>
      <c r="G50" s="178"/>
      <c r="H50" s="179"/>
      <c r="I50" s="332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9"/>
      <c r="U50" s="332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9"/>
      <c r="AM50" s="3"/>
      <c r="AN50" s="3"/>
    </row>
    <row r="51" spans="1:40" ht="15.6">
      <c r="A51" s="326"/>
      <c r="B51" s="89"/>
      <c r="C51" s="178"/>
      <c r="D51" s="178"/>
      <c r="E51" s="178"/>
      <c r="F51" s="178"/>
      <c r="G51" s="178"/>
      <c r="H51" s="179"/>
      <c r="I51" s="332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9"/>
      <c r="U51" s="332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9"/>
      <c r="AM51" s="3"/>
      <c r="AN51" s="3"/>
    </row>
    <row r="52" spans="1:40" ht="15.6">
      <c r="A52" s="326"/>
      <c r="B52" s="89"/>
      <c r="C52" s="178"/>
      <c r="D52" s="178"/>
      <c r="E52" s="178"/>
      <c r="F52" s="178"/>
      <c r="G52" s="178"/>
      <c r="H52" s="179"/>
      <c r="I52" s="332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9"/>
      <c r="U52" s="332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9"/>
      <c r="AM52" s="3"/>
      <c r="AN52" s="3"/>
    </row>
    <row r="53" spans="1:40" ht="15.6">
      <c r="A53" s="326"/>
      <c r="B53" s="89"/>
      <c r="C53" s="178"/>
      <c r="D53" s="178"/>
      <c r="E53" s="178"/>
      <c r="F53" s="178"/>
      <c r="G53" s="178"/>
      <c r="H53" s="179"/>
      <c r="I53" s="332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332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9"/>
      <c r="AM53" s="3"/>
      <c r="AN53" s="3"/>
    </row>
    <row r="54" spans="1:40" ht="15.6">
      <c r="A54" s="326"/>
      <c r="B54" s="89"/>
      <c r="C54" s="178"/>
      <c r="D54" s="178"/>
      <c r="E54" s="178"/>
      <c r="F54" s="178"/>
      <c r="G54" s="178"/>
      <c r="H54" s="179"/>
      <c r="I54" s="332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9"/>
      <c r="U54" s="332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9"/>
      <c r="AM54" s="3"/>
      <c r="AN54" s="3"/>
    </row>
    <row r="55" spans="1:40" ht="15.6">
      <c r="A55" s="326"/>
      <c r="B55" s="89"/>
      <c r="C55" s="178"/>
      <c r="D55" s="178"/>
      <c r="E55" s="178"/>
      <c r="F55" s="178"/>
      <c r="G55" s="178"/>
      <c r="H55" s="179"/>
      <c r="I55" s="332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9"/>
      <c r="U55" s="332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9"/>
      <c r="AM55" s="3"/>
      <c r="AN55" s="3"/>
    </row>
    <row r="56" spans="1:40" ht="15.6">
      <c r="A56" s="326"/>
      <c r="B56" s="89"/>
      <c r="C56" s="178"/>
      <c r="D56" s="178"/>
      <c r="E56" s="178"/>
      <c r="F56" s="178"/>
      <c r="G56" s="178"/>
      <c r="H56" s="179"/>
      <c r="I56" s="332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9"/>
      <c r="U56" s="332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9"/>
      <c r="AM56" s="3"/>
      <c r="AN56" s="3"/>
    </row>
    <row r="57" spans="1:40" ht="15.6">
      <c r="A57" s="326"/>
      <c r="B57" s="89"/>
      <c r="C57" s="178"/>
      <c r="D57" s="178"/>
      <c r="E57" s="178"/>
      <c r="F57" s="178"/>
      <c r="G57" s="178"/>
      <c r="H57" s="179"/>
      <c r="I57" s="332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9"/>
      <c r="U57" s="332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9"/>
      <c r="AM57" s="3"/>
      <c r="AN57" s="3"/>
    </row>
    <row r="58" spans="1:40" ht="15.6">
      <c r="A58" s="326"/>
      <c r="B58" s="89"/>
      <c r="C58" s="178"/>
      <c r="D58" s="178"/>
      <c r="E58" s="178"/>
      <c r="F58" s="178"/>
      <c r="G58" s="178"/>
      <c r="H58" s="179"/>
      <c r="I58" s="332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9"/>
      <c r="U58" s="332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9"/>
      <c r="AM58" s="3"/>
      <c r="AN58" s="3"/>
    </row>
    <row r="59" spans="1:40" ht="15.6">
      <c r="A59" s="326"/>
      <c r="B59" s="89"/>
      <c r="C59" s="178"/>
      <c r="D59" s="178"/>
      <c r="E59" s="178"/>
      <c r="F59" s="178"/>
      <c r="G59" s="178"/>
      <c r="H59" s="179"/>
      <c r="I59" s="332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9"/>
      <c r="U59" s="332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9"/>
      <c r="AM59" s="3"/>
      <c r="AN59" s="3"/>
    </row>
    <row r="60" spans="1:40" s="83" customFormat="1" ht="31.2">
      <c r="A60" s="181" t="s">
        <v>242</v>
      </c>
      <c r="B60" s="182"/>
      <c r="C60" s="86">
        <f t="shared" ref="C60:Z60" si="80">C62+C79+C96+C113+C130</f>
        <v>4779.6000000000004</v>
      </c>
      <c r="D60" s="86">
        <f t="shared" si="80"/>
        <v>5304.5010000000002</v>
      </c>
      <c r="E60" s="86">
        <f t="shared" si="80"/>
        <v>54.038000000000004</v>
      </c>
      <c r="F60" s="86">
        <f t="shared" si="80"/>
        <v>54.680999999999997</v>
      </c>
      <c r="G60" s="86">
        <f t="shared" si="80"/>
        <v>55.366</v>
      </c>
      <c r="H60" s="94">
        <f t="shared" si="80"/>
        <v>56.073000000000008</v>
      </c>
      <c r="I60" s="328">
        <f t="shared" si="80"/>
        <v>4781.2540000000008</v>
      </c>
      <c r="J60" s="86">
        <f t="shared" si="80"/>
        <v>5305.7420000000002</v>
      </c>
      <c r="K60" s="86">
        <f t="shared" si="80"/>
        <v>55.1</v>
      </c>
      <c r="L60" s="86">
        <f t="shared" si="80"/>
        <v>55.742999999999995</v>
      </c>
      <c r="M60" s="86">
        <f t="shared" si="80"/>
        <v>56.427999999999997</v>
      </c>
      <c r="N60" s="86">
        <f t="shared" si="80"/>
        <v>57.135000000000005</v>
      </c>
      <c r="O60" s="86">
        <f t="shared" si="80"/>
        <v>0.41100000000000003</v>
      </c>
      <c r="P60" s="86">
        <f t="shared" si="80"/>
        <v>-0.46800000000000003</v>
      </c>
      <c r="Q60" s="86">
        <f t="shared" si="80"/>
        <v>0.49</v>
      </c>
      <c r="R60" s="86">
        <f t="shared" si="80"/>
        <v>0.49299999999999999</v>
      </c>
      <c r="S60" s="86">
        <f t="shared" si="80"/>
        <v>0.496</v>
      </c>
      <c r="T60" s="94">
        <f t="shared" si="80"/>
        <v>0.5</v>
      </c>
      <c r="U60" s="328">
        <f t="shared" si="80"/>
        <v>2043</v>
      </c>
      <c r="V60" s="86">
        <f t="shared" si="80"/>
        <v>2105</v>
      </c>
      <c r="W60" s="86">
        <f t="shared" si="80"/>
        <v>2092</v>
      </c>
      <c r="X60" s="86">
        <f t="shared" si="80"/>
        <v>2092</v>
      </c>
      <c r="Y60" s="86">
        <f t="shared" si="80"/>
        <v>2092</v>
      </c>
      <c r="Z60" s="86">
        <f t="shared" si="80"/>
        <v>2092</v>
      </c>
      <c r="AA60" s="270">
        <f>AG60/U60/12*1000*1000</f>
        <v>43523.127753303961</v>
      </c>
      <c r="AB60" s="270">
        <f t="shared" ref="AB60" si="81">AH60/V60/12*1000*1000</f>
        <v>43633.966745843223</v>
      </c>
      <c r="AC60" s="270">
        <f t="shared" ref="AC60" si="82">AI60/W60/12*1000*1000</f>
        <v>45961.360739324409</v>
      </c>
      <c r="AD60" s="270">
        <f t="shared" ref="AD60" si="83">AJ60/X60/12*1000*1000</f>
        <v>45961.679413639264</v>
      </c>
      <c r="AE60" s="270">
        <f t="shared" ref="AE60" si="84">AK60/Y60/12*1000*1000</f>
        <v>45961.958253664765</v>
      </c>
      <c r="AF60" s="270">
        <f t="shared" ref="AF60" si="85">AL60/Z60/12*1000*1000</f>
        <v>45962.276927979619</v>
      </c>
      <c r="AG60" s="86">
        <f t="shared" ref="AG60:AL60" si="86">AG62+AG79+AG96+AG113+AG130</f>
        <v>1067.0129999999999</v>
      </c>
      <c r="AH60" s="86">
        <f t="shared" si="86"/>
        <v>1102.194</v>
      </c>
      <c r="AI60" s="86">
        <f t="shared" si="86"/>
        <v>1153.8140000000001</v>
      </c>
      <c r="AJ60" s="86">
        <f t="shared" si="86"/>
        <v>1153.8220000000001</v>
      </c>
      <c r="AK60" s="86">
        <f t="shared" si="86"/>
        <v>1153.8290000000002</v>
      </c>
      <c r="AL60" s="94">
        <f t="shared" si="86"/>
        <v>1153.8370000000002</v>
      </c>
      <c r="AM60" s="93"/>
      <c r="AN60" s="93"/>
    </row>
    <row r="61" spans="1:40" ht="15.6">
      <c r="A61" s="323" t="s">
        <v>33</v>
      </c>
      <c r="B61" s="85"/>
      <c r="C61" s="237"/>
      <c r="D61" s="237"/>
      <c r="E61" s="237"/>
      <c r="F61" s="237"/>
      <c r="G61" s="237"/>
      <c r="H61" s="238"/>
      <c r="I61" s="330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8"/>
      <c r="U61" s="330"/>
      <c r="V61" s="237"/>
      <c r="W61" s="237"/>
      <c r="X61" s="237"/>
      <c r="Y61" s="237"/>
      <c r="Z61" s="237"/>
      <c r="AA61" s="240"/>
      <c r="AB61" s="240"/>
      <c r="AC61" s="240"/>
      <c r="AD61" s="240"/>
      <c r="AE61" s="240"/>
      <c r="AF61" s="240"/>
      <c r="AG61" s="237"/>
      <c r="AH61" s="237"/>
      <c r="AI61" s="237"/>
      <c r="AJ61" s="237"/>
      <c r="AK61" s="237"/>
      <c r="AL61" s="238"/>
      <c r="AM61" s="3"/>
      <c r="AN61" s="3"/>
    </row>
    <row r="62" spans="1:40" ht="16.2">
      <c r="A62" s="95" t="s">
        <v>243</v>
      </c>
      <c r="B62" s="88"/>
      <c r="C62" s="317">
        <f>C64+C66+C68</f>
        <v>4733.9780000000001</v>
      </c>
      <c r="D62" s="317">
        <f t="shared" ref="D62:Z62" si="87">D64+D66+D68</f>
        <v>5244.9589999999998</v>
      </c>
      <c r="E62" s="317">
        <f t="shared" si="87"/>
        <v>0</v>
      </c>
      <c r="F62" s="317">
        <f t="shared" si="87"/>
        <v>0</v>
      </c>
      <c r="G62" s="317">
        <f t="shared" si="87"/>
        <v>0</v>
      </c>
      <c r="H62" s="317">
        <f t="shared" si="87"/>
        <v>0</v>
      </c>
      <c r="I62" s="317">
        <f t="shared" si="87"/>
        <v>4733.9780000000001</v>
      </c>
      <c r="J62" s="317">
        <f t="shared" si="87"/>
        <v>5244.9589999999998</v>
      </c>
      <c r="K62" s="317">
        <f t="shared" si="87"/>
        <v>0</v>
      </c>
      <c r="L62" s="317">
        <f t="shared" si="87"/>
        <v>0</v>
      </c>
      <c r="M62" s="317">
        <f t="shared" si="87"/>
        <v>0</v>
      </c>
      <c r="N62" s="317">
        <f t="shared" si="87"/>
        <v>0</v>
      </c>
      <c r="O62" s="317">
        <f t="shared" si="87"/>
        <v>0</v>
      </c>
      <c r="P62" s="317">
        <f t="shared" si="87"/>
        <v>0</v>
      </c>
      <c r="Q62" s="317">
        <f t="shared" si="87"/>
        <v>0</v>
      </c>
      <c r="R62" s="317">
        <f t="shared" si="87"/>
        <v>0</v>
      </c>
      <c r="S62" s="317">
        <f t="shared" si="87"/>
        <v>0</v>
      </c>
      <c r="T62" s="317">
        <f t="shared" si="87"/>
        <v>0</v>
      </c>
      <c r="U62" s="317">
        <f t="shared" si="87"/>
        <v>2021</v>
      </c>
      <c r="V62" s="317">
        <f t="shared" si="87"/>
        <v>2081</v>
      </c>
      <c r="W62" s="317">
        <f t="shared" si="87"/>
        <v>2075</v>
      </c>
      <c r="X62" s="317">
        <f t="shared" si="87"/>
        <v>2075</v>
      </c>
      <c r="Y62" s="317">
        <f t="shared" si="87"/>
        <v>2075</v>
      </c>
      <c r="Z62" s="317">
        <f t="shared" si="87"/>
        <v>2075</v>
      </c>
      <c r="AA62" s="319">
        <f>AG62/U62/12*1000*1000</f>
        <v>43904.379020286986</v>
      </c>
      <c r="AB62" s="319">
        <f t="shared" ref="AB62:AF62" si="88">AH62/V62/12*1000*1000</f>
        <v>43997.076725933039</v>
      </c>
      <c r="AC62" s="319">
        <f t="shared" si="88"/>
        <v>46233.614457831332</v>
      </c>
      <c r="AD62" s="319">
        <f t="shared" si="88"/>
        <v>46233.614457831332</v>
      </c>
      <c r="AE62" s="319">
        <f t="shared" si="88"/>
        <v>46233.614457831332</v>
      </c>
      <c r="AF62" s="319">
        <f t="shared" si="88"/>
        <v>46233.614457831332</v>
      </c>
      <c r="AG62" s="317">
        <f t="shared" ref="AG62:AL62" si="89">AG64+AG66+AG68</f>
        <v>1064.769</v>
      </c>
      <c r="AH62" s="317">
        <f t="shared" si="89"/>
        <v>1098.6949999999999</v>
      </c>
      <c r="AI62" s="317">
        <f t="shared" si="89"/>
        <v>1151.2170000000001</v>
      </c>
      <c r="AJ62" s="317">
        <f t="shared" si="89"/>
        <v>1151.2170000000001</v>
      </c>
      <c r="AK62" s="317">
        <f t="shared" si="89"/>
        <v>1151.2170000000001</v>
      </c>
      <c r="AL62" s="317">
        <f t="shared" si="89"/>
        <v>1151.2170000000001</v>
      </c>
      <c r="AM62" s="3"/>
      <c r="AN62" s="3"/>
    </row>
    <row r="63" spans="1:40" ht="15.6">
      <c r="A63" s="323" t="s">
        <v>239</v>
      </c>
      <c r="B63" s="85"/>
      <c r="C63" s="237"/>
      <c r="D63" s="237"/>
      <c r="E63" s="237"/>
      <c r="F63" s="237"/>
      <c r="G63" s="237"/>
      <c r="H63" s="238"/>
      <c r="I63" s="330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8"/>
      <c r="U63" s="330"/>
      <c r="V63" s="237"/>
      <c r="W63" s="237"/>
      <c r="X63" s="237"/>
      <c r="Y63" s="237"/>
      <c r="Z63" s="237"/>
      <c r="AA63" s="240"/>
      <c r="AB63" s="240"/>
      <c r="AC63" s="240"/>
      <c r="AD63" s="240"/>
      <c r="AE63" s="240"/>
      <c r="AF63" s="240"/>
      <c r="AG63" s="237"/>
      <c r="AH63" s="237"/>
      <c r="AI63" s="237"/>
      <c r="AJ63" s="237"/>
      <c r="AK63" s="237"/>
      <c r="AL63" s="238"/>
      <c r="AM63" s="3"/>
      <c r="AN63" s="3"/>
    </row>
    <row r="64" spans="1:40" ht="32.4">
      <c r="A64" s="324" t="s">
        <v>757</v>
      </c>
      <c r="B64" s="91"/>
      <c r="C64" s="315">
        <f>C65</f>
        <v>4733.9780000000001</v>
      </c>
      <c r="D64" s="315">
        <f t="shared" ref="D64:Z64" si="90">D65</f>
        <v>5244.9589999999998</v>
      </c>
      <c r="E64" s="315">
        <f t="shared" si="90"/>
        <v>0</v>
      </c>
      <c r="F64" s="315">
        <f t="shared" si="90"/>
        <v>0</v>
      </c>
      <c r="G64" s="315">
        <f t="shared" si="90"/>
        <v>0</v>
      </c>
      <c r="H64" s="316">
        <f t="shared" si="90"/>
        <v>0</v>
      </c>
      <c r="I64" s="331">
        <f t="shared" si="90"/>
        <v>4733.9780000000001</v>
      </c>
      <c r="J64" s="315">
        <f t="shared" si="90"/>
        <v>5244.9589999999998</v>
      </c>
      <c r="K64" s="315">
        <f t="shared" si="90"/>
        <v>0</v>
      </c>
      <c r="L64" s="315">
        <f t="shared" si="90"/>
        <v>0</v>
      </c>
      <c r="M64" s="315">
        <f t="shared" si="90"/>
        <v>0</v>
      </c>
      <c r="N64" s="315">
        <f t="shared" si="90"/>
        <v>0</v>
      </c>
      <c r="O64" s="315">
        <f t="shared" si="90"/>
        <v>0</v>
      </c>
      <c r="P64" s="315">
        <f t="shared" si="90"/>
        <v>0</v>
      </c>
      <c r="Q64" s="315">
        <f t="shared" si="90"/>
        <v>0</v>
      </c>
      <c r="R64" s="315">
        <f t="shared" si="90"/>
        <v>0</v>
      </c>
      <c r="S64" s="315">
        <f t="shared" si="90"/>
        <v>0</v>
      </c>
      <c r="T64" s="316">
        <f t="shared" si="90"/>
        <v>0</v>
      </c>
      <c r="U64" s="331">
        <f t="shared" si="90"/>
        <v>2021</v>
      </c>
      <c r="V64" s="315">
        <f t="shared" si="90"/>
        <v>2081</v>
      </c>
      <c r="W64" s="315">
        <f t="shared" si="90"/>
        <v>2075</v>
      </c>
      <c r="X64" s="315">
        <f t="shared" si="90"/>
        <v>2075</v>
      </c>
      <c r="Y64" s="315">
        <f t="shared" si="90"/>
        <v>2075</v>
      </c>
      <c r="Z64" s="315">
        <f t="shared" si="90"/>
        <v>2075</v>
      </c>
      <c r="AA64" s="320">
        <f>AG64/U64/12*1000*1000</f>
        <v>43904.379020286986</v>
      </c>
      <c r="AB64" s="320">
        <f t="shared" ref="AB64" si="91">AH64/V64/12*1000*1000</f>
        <v>43997.076725933039</v>
      </c>
      <c r="AC64" s="320">
        <f t="shared" ref="AC64" si="92">AI64/W64/12*1000*1000</f>
        <v>46233.614457831332</v>
      </c>
      <c r="AD64" s="320">
        <f t="shared" ref="AD64" si="93">AJ64/X64/12*1000*1000</f>
        <v>46233.614457831332</v>
      </c>
      <c r="AE64" s="320">
        <f t="shared" ref="AE64" si="94">AK64/Y64/12*1000*1000</f>
        <v>46233.614457831332</v>
      </c>
      <c r="AF64" s="320">
        <f t="shared" ref="AF64" si="95">AL64/Z64/12*1000*1000</f>
        <v>46233.614457831332</v>
      </c>
      <c r="AG64" s="315">
        <f t="shared" ref="AG64:AL64" si="96">AG65</f>
        <v>1064.769</v>
      </c>
      <c r="AH64" s="315">
        <f t="shared" si="96"/>
        <v>1098.6949999999999</v>
      </c>
      <c r="AI64" s="315">
        <f t="shared" si="96"/>
        <v>1151.2170000000001</v>
      </c>
      <c r="AJ64" s="315">
        <f t="shared" si="96"/>
        <v>1151.2170000000001</v>
      </c>
      <c r="AK64" s="315">
        <f t="shared" si="96"/>
        <v>1151.2170000000001</v>
      </c>
      <c r="AL64" s="316">
        <f t="shared" si="96"/>
        <v>1151.2170000000001</v>
      </c>
      <c r="AM64" s="3"/>
      <c r="AN64" s="3"/>
    </row>
    <row r="65" spans="1:40" ht="62.4">
      <c r="A65" s="325" t="s">
        <v>642</v>
      </c>
      <c r="B65" s="180" t="s">
        <v>649</v>
      </c>
      <c r="C65" s="178">
        <v>4733.9780000000001</v>
      </c>
      <c r="D65" s="178">
        <v>5244.9589999999998</v>
      </c>
      <c r="E65" s="178"/>
      <c r="F65" s="178"/>
      <c r="G65" s="178"/>
      <c r="H65" s="179"/>
      <c r="I65" s="332">
        <v>4733.9780000000001</v>
      </c>
      <c r="J65" s="178">
        <v>5244.9589999999998</v>
      </c>
      <c r="K65" s="178"/>
      <c r="L65" s="178"/>
      <c r="M65" s="178"/>
      <c r="N65" s="178"/>
      <c r="O65" s="178"/>
      <c r="P65" s="178"/>
      <c r="Q65" s="178"/>
      <c r="R65" s="178"/>
      <c r="S65" s="178"/>
      <c r="T65" s="179"/>
      <c r="U65" s="332">
        <v>2021</v>
      </c>
      <c r="V65" s="178">
        <v>2081</v>
      </c>
      <c r="W65" s="178">
        <v>2075</v>
      </c>
      <c r="X65" s="178">
        <v>2075</v>
      </c>
      <c r="Y65" s="178">
        <v>2075</v>
      </c>
      <c r="Z65" s="178">
        <v>2075</v>
      </c>
      <c r="AA65" s="239">
        <f>AG65/U65/12*1000*1000</f>
        <v>43904.379020286986</v>
      </c>
      <c r="AB65" s="239">
        <f t="shared" ref="AB65" si="97">AH65/V65/12*1000*1000</f>
        <v>43997.076725933039</v>
      </c>
      <c r="AC65" s="239">
        <f t="shared" ref="AC65" si="98">AI65/W65/12*1000*1000</f>
        <v>46233.614457831332</v>
      </c>
      <c r="AD65" s="239">
        <f t="shared" ref="AD65" si="99">AJ65/X65/12*1000*1000</f>
        <v>46233.614457831332</v>
      </c>
      <c r="AE65" s="239">
        <f t="shared" ref="AE65" si="100">AK65/Y65/12*1000*1000</f>
        <v>46233.614457831332</v>
      </c>
      <c r="AF65" s="239">
        <f t="shared" ref="AF65" si="101">AL65/Z65/12*1000*1000</f>
        <v>46233.614457831332</v>
      </c>
      <c r="AG65" s="178">
        <v>1064.769</v>
      </c>
      <c r="AH65" s="178">
        <v>1098.6949999999999</v>
      </c>
      <c r="AI65" s="178">
        <v>1151.2170000000001</v>
      </c>
      <c r="AJ65" s="178">
        <v>1151.2170000000001</v>
      </c>
      <c r="AK65" s="178">
        <v>1151.2170000000001</v>
      </c>
      <c r="AL65" s="179">
        <v>1151.2170000000001</v>
      </c>
      <c r="AM65" s="3"/>
      <c r="AN65" s="3"/>
    </row>
    <row r="66" spans="1:40" ht="16.2">
      <c r="A66" s="324" t="s">
        <v>758</v>
      </c>
      <c r="B66" s="91"/>
      <c r="C66" s="315">
        <v>0</v>
      </c>
      <c r="D66" s="315">
        <v>0</v>
      </c>
      <c r="E66" s="315">
        <v>0</v>
      </c>
      <c r="F66" s="315">
        <v>0</v>
      </c>
      <c r="G66" s="315">
        <v>0</v>
      </c>
      <c r="H66" s="316">
        <v>0</v>
      </c>
      <c r="I66" s="331">
        <v>0</v>
      </c>
      <c r="J66" s="315">
        <v>0</v>
      </c>
      <c r="K66" s="315">
        <v>0</v>
      </c>
      <c r="L66" s="315">
        <v>0</v>
      </c>
      <c r="M66" s="315">
        <v>0</v>
      </c>
      <c r="N66" s="315">
        <v>0</v>
      </c>
      <c r="O66" s="315">
        <v>0</v>
      </c>
      <c r="P66" s="315">
        <v>0</v>
      </c>
      <c r="Q66" s="315">
        <v>0</v>
      </c>
      <c r="R66" s="315">
        <v>0</v>
      </c>
      <c r="S66" s="315">
        <v>0</v>
      </c>
      <c r="T66" s="316">
        <v>0</v>
      </c>
      <c r="U66" s="331">
        <v>0</v>
      </c>
      <c r="V66" s="315">
        <v>0</v>
      </c>
      <c r="W66" s="315">
        <v>0</v>
      </c>
      <c r="X66" s="315">
        <v>0</v>
      </c>
      <c r="Y66" s="315">
        <v>0</v>
      </c>
      <c r="Z66" s="315">
        <v>0</v>
      </c>
      <c r="AA66" s="320" t="e">
        <f>AG66/U66/12*1000*1000</f>
        <v>#DIV/0!</v>
      </c>
      <c r="AB66" s="320" t="e">
        <f t="shared" ref="AB66" si="102">AH66/V66/12*1000*1000</f>
        <v>#DIV/0!</v>
      </c>
      <c r="AC66" s="320" t="e">
        <f t="shared" ref="AC66" si="103">AI66/W66/12*1000*1000</f>
        <v>#DIV/0!</v>
      </c>
      <c r="AD66" s="320" t="e">
        <f t="shared" ref="AD66" si="104">AJ66/X66/12*1000*1000</f>
        <v>#DIV/0!</v>
      </c>
      <c r="AE66" s="320" t="e">
        <f t="shared" ref="AE66" si="105">AK66/Y66/12*1000*1000</f>
        <v>#DIV/0!</v>
      </c>
      <c r="AF66" s="320" t="e">
        <f t="shared" ref="AF66" si="106">AL66/Z66/12*1000*1000</f>
        <v>#DIV/0!</v>
      </c>
      <c r="AG66" s="315">
        <v>0</v>
      </c>
      <c r="AH66" s="315">
        <v>0</v>
      </c>
      <c r="AI66" s="315">
        <v>0</v>
      </c>
      <c r="AJ66" s="315">
        <v>0</v>
      </c>
      <c r="AK66" s="315">
        <v>0</v>
      </c>
      <c r="AL66" s="316">
        <v>0</v>
      </c>
      <c r="AM66" s="3"/>
      <c r="AN66" s="3"/>
    </row>
    <row r="67" spans="1:40" ht="15.6">
      <c r="A67" s="325"/>
      <c r="B67" s="180"/>
      <c r="C67" s="178"/>
      <c r="D67" s="178"/>
      <c r="E67" s="178"/>
      <c r="F67" s="178"/>
      <c r="G67" s="178"/>
      <c r="H67" s="179"/>
      <c r="I67" s="332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9"/>
      <c r="U67" s="332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9"/>
      <c r="AM67" s="3"/>
      <c r="AN67" s="3"/>
    </row>
    <row r="68" spans="1:40" ht="16.2">
      <c r="A68" s="324" t="s">
        <v>759</v>
      </c>
      <c r="B68" s="91"/>
      <c r="C68" s="315">
        <v>0</v>
      </c>
      <c r="D68" s="315">
        <v>0</v>
      </c>
      <c r="E68" s="315">
        <v>0</v>
      </c>
      <c r="F68" s="315">
        <v>0</v>
      </c>
      <c r="G68" s="315">
        <v>0</v>
      </c>
      <c r="H68" s="316">
        <v>0</v>
      </c>
      <c r="I68" s="331">
        <v>0</v>
      </c>
      <c r="J68" s="315">
        <v>0</v>
      </c>
      <c r="K68" s="315">
        <v>0</v>
      </c>
      <c r="L68" s="315">
        <v>0</v>
      </c>
      <c r="M68" s="315">
        <v>0</v>
      </c>
      <c r="N68" s="315">
        <v>0</v>
      </c>
      <c r="O68" s="315">
        <v>0</v>
      </c>
      <c r="P68" s="315">
        <v>0</v>
      </c>
      <c r="Q68" s="315">
        <v>0</v>
      </c>
      <c r="R68" s="315">
        <v>0</v>
      </c>
      <c r="S68" s="315">
        <v>0</v>
      </c>
      <c r="T68" s="316">
        <v>0</v>
      </c>
      <c r="U68" s="331">
        <v>0</v>
      </c>
      <c r="V68" s="315">
        <v>0</v>
      </c>
      <c r="W68" s="315">
        <v>0</v>
      </c>
      <c r="X68" s="315">
        <v>0</v>
      </c>
      <c r="Y68" s="315">
        <v>0</v>
      </c>
      <c r="Z68" s="315">
        <v>0</v>
      </c>
      <c r="AA68" s="320" t="e">
        <f>AG68/U68/12*1000*1000</f>
        <v>#DIV/0!</v>
      </c>
      <c r="AB68" s="320" t="e">
        <f t="shared" ref="AB68" si="107">AH68/V68/12*1000*1000</f>
        <v>#DIV/0!</v>
      </c>
      <c r="AC68" s="320" t="e">
        <f t="shared" ref="AC68" si="108">AI68/W68/12*1000*1000</f>
        <v>#DIV/0!</v>
      </c>
      <c r="AD68" s="320" t="e">
        <f t="shared" ref="AD68" si="109">AJ68/X68/12*1000*1000</f>
        <v>#DIV/0!</v>
      </c>
      <c r="AE68" s="320" t="e">
        <f t="shared" ref="AE68" si="110">AK68/Y68/12*1000*1000</f>
        <v>#DIV/0!</v>
      </c>
      <c r="AF68" s="320" t="e">
        <f t="shared" ref="AF68" si="111">AL68/Z68/12*1000*1000</f>
        <v>#DIV/0!</v>
      </c>
      <c r="AG68" s="315">
        <v>0</v>
      </c>
      <c r="AH68" s="315">
        <v>0</v>
      </c>
      <c r="AI68" s="315">
        <v>0</v>
      </c>
      <c r="AJ68" s="315">
        <v>0</v>
      </c>
      <c r="AK68" s="315">
        <v>0</v>
      </c>
      <c r="AL68" s="316">
        <v>0</v>
      </c>
      <c r="AM68" s="3"/>
      <c r="AN68" s="3"/>
    </row>
    <row r="69" spans="1:40" ht="15.6">
      <c r="A69" s="325"/>
      <c r="B69" s="180"/>
      <c r="C69" s="178"/>
      <c r="D69" s="178"/>
      <c r="E69" s="178"/>
      <c r="F69" s="178"/>
      <c r="G69" s="178"/>
      <c r="H69" s="179"/>
      <c r="I69" s="332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9"/>
      <c r="U69" s="332"/>
      <c r="V69" s="178"/>
      <c r="W69" s="178"/>
      <c r="X69" s="178"/>
      <c r="Y69" s="178"/>
      <c r="Z69" s="178"/>
      <c r="AA69" s="239"/>
      <c r="AB69" s="239"/>
      <c r="AC69" s="239"/>
      <c r="AD69" s="239"/>
      <c r="AE69" s="239"/>
      <c r="AF69" s="239"/>
      <c r="AG69" s="178"/>
      <c r="AH69" s="178"/>
      <c r="AI69" s="178"/>
      <c r="AJ69" s="178"/>
      <c r="AK69" s="178"/>
      <c r="AL69" s="179"/>
      <c r="AM69" s="3"/>
      <c r="AN69" s="3"/>
    </row>
    <row r="70" spans="1:40" ht="15.6">
      <c r="A70" s="325"/>
      <c r="B70" s="180"/>
      <c r="C70" s="178"/>
      <c r="D70" s="178"/>
      <c r="E70" s="178"/>
      <c r="F70" s="178"/>
      <c r="G70" s="178"/>
      <c r="H70" s="179"/>
      <c r="I70" s="332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9"/>
      <c r="U70" s="332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9"/>
      <c r="AM70" s="3"/>
      <c r="AN70" s="3"/>
    </row>
    <row r="71" spans="1:40" ht="15.6">
      <c r="A71" s="325"/>
      <c r="B71" s="180"/>
      <c r="C71" s="178"/>
      <c r="D71" s="178"/>
      <c r="E71" s="178"/>
      <c r="F71" s="178"/>
      <c r="G71" s="178"/>
      <c r="H71" s="179"/>
      <c r="I71" s="332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9"/>
      <c r="U71" s="332"/>
      <c r="V71" s="178"/>
      <c r="W71" s="178"/>
      <c r="X71" s="178"/>
      <c r="Y71" s="178"/>
      <c r="Z71" s="178"/>
      <c r="AA71" s="239"/>
      <c r="AB71" s="239"/>
      <c r="AC71" s="239"/>
      <c r="AD71" s="239"/>
      <c r="AE71" s="239"/>
      <c r="AF71" s="239"/>
      <c r="AG71" s="178"/>
      <c r="AH71" s="178"/>
      <c r="AI71" s="178"/>
      <c r="AJ71" s="178"/>
      <c r="AK71" s="178"/>
      <c r="AL71" s="179"/>
      <c r="AM71" s="3"/>
      <c r="AN71" s="3"/>
    </row>
    <row r="72" spans="1:40" ht="15.6">
      <c r="A72" s="325"/>
      <c r="B72" s="180"/>
      <c r="C72" s="178"/>
      <c r="D72" s="178"/>
      <c r="E72" s="178"/>
      <c r="F72" s="178"/>
      <c r="G72" s="178"/>
      <c r="H72" s="179"/>
      <c r="I72" s="332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9"/>
      <c r="U72" s="332"/>
      <c r="V72" s="178"/>
      <c r="W72" s="178"/>
      <c r="X72" s="178"/>
      <c r="Y72" s="178"/>
      <c r="Z72" s="178"/>
      <c r="AA72" s="239"/>
      <c r="AB72" s="239"/>
      <c r="AC72" s="239"/>
      <c r="AD72" s="239"/>
      <c r="AE72" s="239"/>
      <c r="AF72" s="239"/>
      <c r="AG72" s="178"/>
      <c r="AH72" s="178"/>
      <c r="AI72" s="178"/>
      <c r="AJ72" s="178"/>
      <c r="AK72" s="178"/>
      <c r="AL72" s="179"/>
      <c r="AM72" s="3"/>
      <c r="AN72" s="3"/>
    </row>
    <row r="73" spans="1:40" ht="15.6">
      <c r="A73" s="325"/>
      <c r="B73" s="180"/>
      <c r="C73" s="178"/>
      <c r="D73" s="178"/>
      <c r="E73" s="178"/>
      <c r="F73" s="178"/>
      <c r="G73" s="178"/>
      <c r="H73" s="179"/>
      <c r="I73" s="332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9"/>
      <c r="U73" s="332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9"/>
      <c r="AM73" s="3"/>
      <c r="AN73" s="3"/>
    </row>
    <row r="74" spans="1:40" ht="15.6">
      <c r="A74" s="325"/>
      <c r="B74" s="180"/>
      <c r="C74" s="178"/>
      <c r="D74" s="178"/>
      <c r="E74" s="178"/>
      <c r="F74" s="178"/>
      <c r="G74" s="178"/>
      <c r="H74" s="179"/>
      <c r="I74" s="332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9"/>
      <c r="U74" s="332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9"/>
      <c r="AM74" s="3"/>
      <c r="AN74" s="3"/>
    </row>
    <row r="75" spans="1:40" ht="15.6">
      <c r="A75" s="325"/>
      <c r="B75" s="180"/>
      <c r="C75" s="178"/>
      <c r="D75" s="178"/>
      <c r="E75" s="178"/>
      <c r="F75" s="178"/>
      <c r="G75" s="178"/>
      <c r="H75" s="179"/>
      <c r="I75" s="332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9"/>
      <c r="U75" s="332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9"/>
      <c r="AM75" s="3"/>
      <c r="AN75" s="3"/>
    </row>
    <row r="76" spans="1:40" ht="15.6">
      <c r="A76" s="325"/>
      <c r="B76" s="180"/>
      <c r="C76" s="178"/>
      <c r="D76" s="178"/>
      <c r="E76" s="178"/>
      <c r="F76" s="178"/>
      <c r="G76" s="178"/>
      <c r="H76" s="179"/>
      <c r="I76" s="332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9"/>
      <c r="U76" s="332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9"/>
      <c r="AM76" s="3"/>
      <c r="AN76" s="3"/>
    </row>
    <row r="77" spans="1:40" ht="15.6">
      <c r="A77" s="325"/>
      <c r="B77" s="180"/>
      <c r="C77" s="178"/>
      <c r="D77" s="178"/>
      <c r="E77" s="178"/>
      <c r="F77" s="178"/>
      <c r="G77" s="178"/>
      <c r="H77" s="179"/>
      <c r="I77" s="332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9"/>
      <c r="U77" s="332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9"/>
      <c r="AM77" s="3"/>
      <c r="AN77" s="3"/>
    </row>
    <row r="78" spans="1:40" ht="15.6">
      <c r="A78" s="325"/>
      <c r="B78" s="180"/>
      <c r="C78" s="178"/>
      <c r="D78" s="178"/>
      <c r="E78" s="178"/>
      <c r="F78" s="178"/>
      <c r="G78" s="178"/>
      <c r="H78" s="179"/>
      <c r="I78" s="332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9"/>
      <c r="U78" s="332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9"/>
      <c r="AM78" s="3"/>
      <c r="AN78" s="3"/>
    </row>
    <row r="79" spans="1:40" ht="32.4">
      <c r="A79" s="95" t="s">
        <v>244</v>
      </c>
      <c r="B79" s="88"/>
      <c r="C79" s="317">
        <f>SUM(C81:C95)</f>
        <v>0</v>
      </c>
      <c r="D79" s="317">
        <f t="shared" ref="D79:AL79" si="112">SUM(D81:D95)</f>
        <v>0</v>
      </c>
      <c r="E79" s="317">
        <f t="shared" si="112"/>
        <v>0</v>
      </c>
      <c r="F79" s="317">
        <f t="shared" si="112"/>
        <v>0</v>
      </c>
      <c r="G79" s="317">
        <f t="shared" si="112"/>
        <v>0</v>
      </c>
      <c r="H79" s="318">
        <f t="shared" si="112"/>
        <v>0</v>
      </c>
      <c r="I79" s="329">
        <f t="shared" si="112"/>
        <v>0</v>
      </c>
      <c r="J79" s="317">
        <f t="shared" si="112"/>
        <v>0</v>
      </c>
      <c r="K79" s="317">
        <f t="shared" si="112"/>
        <v>0</v>
      </c>
      <c r="L79" s="317">
        <f t="shared" si="112"/>
        <v>0</v>
      </c>
      <c r="M79" s="317">
        <f t="shared" si="112"/>
        <v>0</v>
      </c>
      <c r="N79" s="317">
        <f t="shared" si="112"/>
        <v>0</v>
      </c>
      <c r="O79" s="317">
        <f t="shared" si="112"/>
        <v>0</v>
      </c>
      <c r="P79" s="317">
        <f t="shared" si="112"/>
        <v>0</v>
      </c>
      <c r="Q79" s="317">
        <f t="shared" si="112"/>
        <v>0</v>
      </c>
      <c r="R79" s="317">
        <f t="shared" si="112"/>
        <v>0</v>
      </c>
      <c r="S79" s="317">
        <f t="shared" si="112"/>
        <v>0</v>
      </c>
      <c r="T79" s="318">
        <f t="shared" si="112"/>
        <v>0</v>
      </c>
      <c r="U79" s="329">
        <f t="shared" si="112"/>
        <v>0</v>
      </c>
      <c r="V79" s="317">
        <f t="shared" si="112"/>
        <v>0</v>
      </c>
      <c r="W79" s="317">
        <f t="shared" si="112"/>
        <v>0</v>
      </c>
      <c r="X79" s="317">
        <f t="shared" si="112"/>
        <v>0</v>
      </c>
      <c r="Y79" s="317">
        <f t="shared" si="112"/>
        <v>0</v>
      </c>
      <c r="Z79" s="317">
        <f t="shared" si="112"/>
        <v>0</v>
      </c>
      <c r="AA79" s="317" t="e">
        <f>AVERAGE(AA81:AA95)</f>
        <v>#DIV/0!</v>
      </c>
      <c r="AB79" s="317" t="e">
        <f t="shared" ref="AB79:AF79" si="113">AVERAGE(AB81:AB95)</f>
        <v>#DIV/0!</v>
      </c>
      <c r="AC79" s="317" t="e">
        <f t="shared" si="113"/>
        <v>#DIV/0!</v>
      </c>
      <c r="AD79" s="317" t="e">
        <f t="shared" si="113"/>
        <v>#DIV/0!</v>
      </c>
      <c r="AE79" s="317" t="e">
        <f t="shared" si="113"/>
        <v>#DIV/0!</v>
      </c>
      <c r="AF79" s="317" t="e">
        <f t="shared" si="113"/>
        <v>#DIV/0!</v>
      </c>
      <c r="AG79" s="317">
        <f t="shared" si="112"/>
        <v>0</v>
      </c>
      <c r="AH79" s="317">
        <f t="shared" si="112"/>
        <v>0</v>
      </c>
      <c r="AI79" s="317">
        <f t="shared" si="112"/>
        <v>0</v>
      </c>
      <c r="AJ79" s="317">
        <f t="shared" si="112"/>
        <v>0</v>
      </c>
      <c r="AK79" s="317">
        <f t="shared" si="112"/>
        <v>0</v>
      </c>
      <c r="AL79" s="318">
        <f t="shared" si="112"/>
        <v>0</v>
      </c>
      <c r="AM79" s="3"/>
      <c r="AN79" s="3"/>
    </row>
    <row r="80" spans="1:40" ht="15.6">
      <c r="A80" s="323" t="s">
        <v>239</v>
      </c>
      <c r="B80" s="85"/>
      <c r="C80" s="237"/>
      <c r="D80" s="237"/>
      <c r="E80" s="237"/>
      <c r="F80" s="237"/>
      <c r="G80" s="237"/>
      <c r="H80" s="238"/>
      <c r="I80" s="330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8"/>
      <c r="U80" s="330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8"/>
      <c r="AM80" s="3"/>
      <c r="AN80" s="3"/>
    </row>
    <row r="81" spans="1:40" ht="15.6">
      <c r="A81" s="325"/>
      <c r="B81" s="180"/>
      <c r="C81" s="178"/>
      <c r="D81" s="178"/>
      <c r="E81" s="178"/>
      <c r="F81" s="178"/>
      <c r="G81" s="178"/>
      <c r="H81" s="179"/>
      <c r="I81" s="332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9"/>
      <c r="U81" s="332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9"/>
      <c r="AM81" s="3"/>
      <c r="AN81" s="3"/>
    </row>
    <row r="82" spans="1:40" ht="15.6">
      <c r="A82" s="325"/>
      <c r="B82" s="180"/>
      <c r="C82" s="178"/>
      <c r="D82" s="178"/>
      <c r="E82" s="178"/>
      <c r="F82" s="178"/>
      <c r="G82" s="178"/>
      <c r="H82" s="179"/>
      <c r="I82" s="332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9"/>
      <c r="U82" s="332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9"/>
      <c r="AM82" s="3"/>
      <c r="AN82" s="3"/>
    </row>
    <row r="83" spans="1:40" ht="15.6">
      <c r="A83" s="325"/>
      <c r="B83" s="180"/>
      <c r="C83" s="178"/>
      <c r="D83" s="178"/>
      <c r="E83" s="178"/>
      <c r="F83" s="178"/>
      <c r="G83" s="178"/>
      <c r="H83" s="179"/>
      <c r="I83" s="332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9"/>
      <c r="U83" s="332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9"/>
      <c r="AM83" s="3"/>
      <c r="AN83" s="3"/>
    </row>
    <row r="84" spans="1:40" ht="15.6">
      <c r="A84" s="325"/>
      <c r="B84" s="180"/>
      <c r="C84" s="178"/>
      <c r="D84" s="178"/>
      <c r="E84" s="178"/>
      <c r="F84" s="178"/>
      <c r="G84" s="178"/>
      <c r="H84" s="179"/>
      <c r="I84" s="332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9"/>
      <c r="U84" s="332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9"/>
      <c r="AM84" s="3"/>
      <c r="AN84" s="3"/>
    </row>
    <row r="85" spans="1:40" ht="15.6">
      <c r="A85" s="325"/>
      <c r="B85" s="180"/>
      <c r="C85" s="178"/>
      <c r="D85" s="178"/>
      <c r="E85" s="178"/>
      <c r="F85" s="178"/>
      <c r="G85" s="178"/>
      <c r="H85" s="179"/>
      <c r="I85" s="332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9"/>
      <c r="U85" s="332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9"/>
      <c r="AM85" s="3"/>
      <c r="AN85" s="3"/>
    </row>
    <row r="86" spans="1:40" ht="15.6">
      <c r="A86" s="325"/>
      <c r="B86" s="180"/>
      <c r="C86" s="178"/>
      <c r="D86" s="178"/>
      <c r="E86" s="178"/>
      <c r="F86" s="178"/>
      <c r="G86" s="178"/>
      <c r="H86" s="179"/>
      <c r="I86" s="332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9"/>
      <c r="U86" s="332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9"/>
      <c r="AM86" s="3"/>
      <c r="AN86" s="3"/>
    </row>
    <row r="87" spans="1:40" ht="15.6">
      <c r="A87" s="325"/>
      <c r="B87" s="180"/>
      <c r="C87" s="178"/>
      <c r="D87" s="178"/>
      <c r="E87" s="178"/>
      <c r="F87" s="178"/>
      <c r="G87" s="178"/>
      <c r="H87" s="179"/>
      <c r="I87" s="332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9"/>
      <c r="U87" s="332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9"/>
      <c r="AM87" s="3"/>
      <c r="AN87" s="3"/>
    </row>
    <row r="88" spans="1:40" ht="15.6">
      <c r="A88" s="325"/>
      <c r="B88" s="180"/>
      <c r="C88" s="178"/>
      <c r="D88" s="178"/>
      <c r="E88" s="178"/>
      <c r="F88" s="178"/>
      <c r="G88" s="178"/>
      <c r="H88" s="179"/>
      <c r="I88" s="332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9"/>
      <c r="U88" s="332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9"/>
      <c r="AM88" s="3"/>
      <c r="AN88" s="3"/>
    </row>
    <row r="89" spans="1:40" ht="15.6">
      <c r="A89" s="325"/>
      <c r="B89" s="180"/>
      <c r="C89" s="178"/>
      <c r="D89" s="178"/>
      <c r="E89" s="178"/>
      <c r="F89" s="178"/>
      <c r="G89" s="178"/>
      <c r="H89" s="179"/>
      <c r="I89" s="332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9"/>
      <c r="U89" s="332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"/>
      <c r="AN89" s="3"/>
    </row>
    <row r="90" spans="1:40" ht="15.6">
      <c r="A90" s="325"/>
      <c r="B90" s="180"/>
      <c r="C90" s="178"/>
      <c r="D90" s="178"/>
      <c r="E90" s="178"/>
      <c r="F90" s="178"/>
      <c r="G90" s="178"/>
      <c r="H90" s="179"/>
      <c r="I90" s="332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9"/>
      <c r="U90" s="332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9"/>
      <c r="AM90" s="3"/>
      <c r="AN90" s="3"/>
    </row>
    <row r="91" spans="1:40" ht="15.6">
      <c r="A91" s="325"/>
      <c r="B91" s="180"/>
      <c r="C91" s="178"/>
      <c r="D91" s="178"/>
      <c r="E91" s="178"/>
      <c r="F91" s="178"/>
      <c r="G91" s="178"/>
      <c r="H91" s="179"/>
      <c r="I91" s="332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9"/>
      <c r="U91" s="332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9"/>
      <c r="AM91" s="3"/>
      <c r="AN91" s="3"/>
    </row>
    <row r="92" spans="1:40" ht="15.6">
      <c r="A92" s="325"/>
      <c r="B92" s="180"/>
      <c r="C92" s="178"/>
      <c r="D92" s="178"/>
      <c r="E92" s="178"/>
      <c r="F92" s="178"/>
      <c r="G92" s="178"/>
      <c r="H92" s="179"/>
      <c r="I92" s="332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9"/>
      <c r="U92" s="332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9"/>
      <c r="AM92" s="3"/>
      <c r="AN92" s="3"/>
    </row>
    <row r="93" spans="1:40" ht="15.6">
      <c r="A93" s="325"/>
      <c r="B93" s="180"/>
      <c r="C93" s="178"/>
      <c r="D93" s="178"/>
      <c r="E93" s="178"/>
      <c r="F93" s="178"/>
      <c r="G93" s="178"/>
      <c r="H93" s="179"/>
      <c r="I93" s="332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9"/>
      <c r="U93" s="332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3"/>
      <c r="AN93" s="3"/>
    </row>
    <row r="94" spans="1:40" ht="15.6">
      <c r="A94" s="325"/>
      <c r="B94" s="180"/>
      <c r="C94" s="178"/>
      <c r="D94" s="178"/>
      <c r="E94" s="178"/>
      <c r="F94" s="178"/>
      <c r="G94" s="178"/>
      <c r="H94" s="179"/>
      <c r="I94" s="332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9"/>
      <c r="U94" s="332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9"/>
      <c r="AM94" s="3"/>
      <c r="AN94" s="3"/>
    </row>
    <row r="95" spans="1:40" ht="15.6">
      <c r="A95" s="325"/>
      <c r="B95" s="180"/>
      <c r="C95" s="178"/>
      <c r="D95" s="178"/>
      <c r="E95" s="178"/>
      <c r="F95" s="178"/>
      <c r="G95" s="178"/>
      <c r="H95" s="179"/>
      <c r="I95" s="332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9"/>
      <c r="U95" s="332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9"/>
      <c r="AM95" s="3"/>
      <c r="AN95" s="3"/>
    </row>
    <row r="96" spans="1:40" ht="32.4">
      <c r="A96" s="95" t="s">
        <v>245</v>
      </c>
      <c r="B96" s="88"/>
      <c r="C96" s="317">
        <f>C98+C100+C102</f>
        <v>26.035</v>
      </c>
      <c r="D96" s="317">
        <f t="shared" ref="D96:Z96" si="114">D98+D100+D102</f>
        <v>39.661000000000001</v>
      </c>
      <c r="E96" s="317">
        <f t="shared" si="114"/>
        <v>33.938000000000002</v>
      </c>
      <c r="F96" s="317">
        <f t="shared" si="114"/>
        <v>33.938000000000002</v>
      </c>
      <c r="G96" s="317">
        <f t="shared" si="114"/>
        <v>33.938000000000002</v>
      </c>
      <c r="H96" s="318">
        <f t="shared" si="114"/>
        <v>33.938000000000002</v>
      </c>
      <c r="I96" s="329">
        <f t="shared" si="114"/>
        <v>27.689</v>
      </c>
      <c r="J96" s="317">
        <f t="shared" si="114"/>
        <v>40.902000000000001</v>
      </c>
      <c r="K96" s="317">
        <f t="shared" si="114"/>
        <v>35</v>
      </c>
      <c r="L96" s="317">
        <f t="shared" si="114"/>
        <v>35</v>
      </c>
      <c r="M96" s="317">
        <f t="shared" si="114"/>
        <v>35</v>
      </c>
      <c r="N96" s="317">
        <f t="shared" si="114"/>
        <v>35</v>
      </c>
      <c r="O96" s="317">
        <f t="shared" si="114"/>
        <v>0.22</v>
      </c>
      <c r="P96" s="317">
        <f t="shared" si="114"/>
        <v>0.45200000000000001</v>
      </c>
      <c r="Q96" s="317">
        <f t="shared" si="114"/>
        <v>0.38700000000000001</v>
      </c>
      <c r="R96" s="317">
        <f t="shared" si="114"/>
        <v>0.38700000000000001</v>
      </c>
      <c r="S96" s="317">
        <f t="shared" si="114"/>
        <v>0.38700000000000001</v>
      </c>
      <c r="T96" s="318">
        <f t="shared" si="114"/>
        <v>0.38700000000000001</v>
      </c>
      <c r="U96" s="329">
        <f t="shared" si="114"/>
        <v>14</v>
      </c>
      <c r="V96" s="317">
        <f t="shared" si="114"/>
        <v>12</v>
      </c>
      <c r="W96" s="317">
        <f t="shared" si="114"/>
        <v>12</v>
      </c>
      <c r="X96" s="317">
        <f t="shared" si="114"/>
        <v>12</v>
      </c>
      <c r="Y96" s="317">
        <f t="shared" si="114"/>
        <v>12</v>
      </c>
      <c r="Z96" s="317">
        <f t="shared" si="114"/>
        <v>12</v>
      </c>
      <c r="AA96" s="319">
        <f>AG96/U96/12*1000*1000</f>
        <v>9047.6190476190477</v>
      </c>
      <c r="AB96" s="319">
        <f t="shared" ref="AB96:AF96" si="115">AH96/V96/12*1000*1000</f>
        <v>16666.666666666668</v>
      </c>
      <c r="AC96" s="319">
        <f t="shared" si="115"/>
        <v>16666.666666666668</v>
      </c>
      <c r="AD96" s="319">
        <f t="shared" si="115"/>
        <v>16666.666666666668</v>
      </c>
      <c r="AE96" s="319">
        <f t="shared" si="115"/>
        <v>16666.666666666668</v>
      </c>
      <c r="AF96" s="319">
        <f t="shared" si="115"/>
        <v>16666.666666666668</v>
      </c>
      <c r="AG96" s="317">
        <f t="shared" ref="AG96:AL96" si="116">AG98+AG100+AG102</f>
        <v>1.52</v>
      </c>
      <c r="AH96" s="317">
        <f t="shared" si="116"/>
        <v>2.4</v>
      </c>
      <c r="AI96" s="317">
        <f t="shared" si="116"/>
        <v>2.4</v>
      </c>
      <c r="AJ96" s="317">
        <f t="shared" si="116"/>
        <v>2.4</v>
      </c>
      <c r="AK96" s="317">
        <f t="shared" si="116"/>
        <v>2.4</v>
      </c>
      <c r="AL96" s="318">
        <f t="shared" si="116"/>
        <v>2.4</v>
      </c>
      <c r="AM96" s="3"/>
      <c r="AN96" s="3"/>
    </row>
    <row r="97" spans="1:40" ht="15.6">
      <c r="A97" s="323" t="s">
        <v>239</v>
      </c>
      <c r="B97" s="85"/>
      <c r="C97" s="237"/>
      <c r="D97" s="237"/>
      <c r="E97" s="237"/>
      <c r="F97" s="237"/>
      <c r="G97" s="237"/>
      <c r="H97" s="238"/>
      <c r="I97" s="330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8"/>
      <c r="U97" s="330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8"/>
      <c r="AM97" s="3"/>
      <c r="AN97" s="3"/>
    </row>
    <row r="98" spans="1:40" ht="32.4">
      <c r="A98" s="324" t="s">
        <v>757</v>
      </c>
      <c r="B98" s="91"/>
      <c r="C98" s="315">
        <v>0</v>
      </c>
      <c r="D98" s="315">
        <v>0</v>
      </c>
      <c r="E98" s="315">
        <v>0</v>
      </c>
      <c r="F98" s="315">
        <v>0</v>
      </c>
      <c r="G98" s="315">
        <v>0</v>
      </c>
      <c r="H98" s="316">
        <v>0</v>
      </c>
      <c r="I98" s="331">
        <v>0</v>
      </c>
      <c r="J98" s="315">
        <v>0</v>
      </c>
      <c r="K98" s="315">
        <v>0</v>
      </c>
      <c r="L98" s="315">
        <v>0</v>
      </c>
      <c r="M98" s="315">
        <v>0</v>
      </c>
      <c r="N98" s="315">
        <v>0</v>
      </c>
      <c r="O98" s="315">
        <v>0</v>
      </c>
      <c r="P98" s="315">
        <v>0</v>
      </c>
      <c r="Q98" s="315">
        <v>0</v>
      </c>
      <c r="R98" s="315">
        <v>0</v>
      </c>
      <c r="S98" s="315">
        <v>0</v>
      </c>
      <c r="T98" s="316">
        <v>0</v>
      </c>
      <c r="U98" s="331">
        <v>0</v>
      </c>
      <c r="V98" s="315">
        <v>0</v>
      </c>
      <c r="W98" s="315">
        <v>0</v>
      </c>
      <c r="X98" s="315">
        <v>0</v>
      </c>
      <c r="Y98" s="315">
        <v>0</v>
      </c>
      <c r="Z98" s="315">
        <v>0</v>
      </c>
      <c r="AA98" s="320" t="e">
        <f>AG98/U98/12*1000*1000</f>
        <v>#DIV/0!</v>
      </c>
      <c r="AB98" s="320" t="e">
        <f t="shared" ref="AB98" si="117">AH98/V98/12*1000*1000</f>
        <v>#DIV/0!</v>
      </c>
      <c r="AC98" s="320" t="e">
        <f t="shared" ref="AC98" si="118">AI98/W98/12*1000*1000</f>
        <v>#DIV/0!</v>
      </c>
      <c r="AD98" s="320" t="e">
        <f t="shared" ref="AD98" si="119">AJ98/X98/12*1000*1000</f>
        <v>#DIV/0!</v>
      </c>
      <c r="AE98" s="320" t="e">
        <f t="shared" ref="AE98" si="120">AK98/Y98/12*1000*1000</f>
        <v>#DIV/0!</v>
      </c>
      <c r="AF98" s="320" t="e">
        <f t="shared" ref="AF98" si="121">AL98/Z98/12*1000*1000</f>
        <v>#DIV/0!</v>
      </c>
      <c r="AG98" s="315">
        <v>0</v>
      </c>
      <c r="AH98" s="315">
        <v>0</v>
      </c>
      <c r="AI98" s="315">
        <v>0</v>
      </c>
      <c r="AJ98" s="315">
        <v>0</v>
      </c>
      <c r="AK98" s="315">
        <v>0</v>
      </c>
      <c r="AL98" s="316">
        <v>0</v>
      </c>
      <c r="AM98" s="3"/>
      <c r="AN98" s="3"/>
    </row>
    <row r="99" spans="1:40" ht="15.6">
      <c r="A99" s="325"/>
      <c r="B99" s="180"/>
      <c r="C99" s="178"/>
      <c r="D99" s="178"/>
      <c r="E99" s="178"/>
      <c r="F99" s="178"/>
      <c r="G99" s="178"/>
      <c r="H99" s="179"/>
      <c r="I99" s="332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9"/>
      <c r="U99" s="332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9"/>
      <c r="AM99" s="3"/>
      <c r="AN99" s="3"/>
    </row>
    <row r="100" spans="1:40" ht="16.2">
      <c r="A100" s="324" t="s">
        <v>758</v>
      </c>
      <c r="B100" s="91"/>
      <c r="C100" s="315">
        <v>0</v>
      </c>
      <c r="D100" s="315">
        <v>0</v>
      </c>
      <c r="E100" s="315">
        <v>0</v>
      </c>
      <c r="F100" s="315">
        <v>0</v>
      </c>
      <c r="G100" s="315">
        <v>0</v>
      </c>
      <c r="H100" s="316">
        <v>0</v>
      </c>
      <c r="I100" s="331">
        <v>0</v>
      </c>
      <c r="J100" s="315">
        <v>0</v>
      </c>
      <c r="K100" s="315">
        <v>0</v>
      </c>
      <c r="L100" s="315">
        <v>0</v>
      </c>
      <c r="M100" s="315">
        <v>0</v>
      </c>
      <c r="N100" s="315">
        <v>0</v>
      </c>
      <c r="O100" s="315">
        <v>0</v>
      </c>
      <c r="P100" s="315">
        <v>0</v>
      </c>
      <c r="Q100" s="315">
        <v>0</v>
      </c>
      <c r="R100" s="315">
        <v>0</v>
      </c>
      <c r="S100" s="315">
        <v>0</v>
      </c>
      <c r="T100" s="316">
        <v>0</v>
      </c>
      <c r="U100" s="331">
        <v>0</v>
      </c>
      <c r="V100" s="315">
        <v>0</v>
      </c>
      <c r="W100" s="315">
        <v>0</v>
      </c>
      <c r="X100" s="315">
        <v>0</v>
      </c>
      <c r="Y100" s="315">
        <v>0</v>
      </c>
      <c r="Z100" s="315">
        <v>0</v>
      </c>
      <c r="AA100" s="320" t="e">
        <f>AG100/U100/12*1000*1000</f>
        <v>#DIV/0!</v>
      </c>
      <c r="AB100" s="320" t="e">
        <f t="shared" ref="AB100" si="122">AH100/V100/12*1000*1000</f>
        <v>#DIV/0!</v>
      </c>
      <c r="AC100" s="320" t="e">
        <f t="shared" ref="AC100" si="123">AI100/W100/12*1000*1000</f>
        <v>#DIV/0!</v>
      </c>
      <c r="AD100" s="320" t="e">
        <f t="shared" ref="AD100" si="124">AJ100/X100/12*1000*1000</f>
        <v>#DIV/0!</v>
      </c>
      <c r="AE100" s="320" t="e">
        <f t="shared" ref="AE100" si="125">AK100/Y100/12*1000*1000</f>
        <v>#DIV/0!</v>
      </c>
      <c r="AF100" s="320" t="e">
        <f t="shared" ref="AF100" si="126">AL100/Z100/12*1000*1000</f>
        <v>#DIV/0!</v>
      </c>
      <c r="AG100" s="315">
        <v>0</v>
      </c>
      <c r="AH100" s="315">
        <v>0</v>
      </c>
      <c r="AI100" s="315">
        <v>0</v>
      </c>
      <c r="AJ100" s="315">
        <v>0</v>
      </c>
      <c r="AK100" s="315">
        <v>0</v>
      </c>
      <c r="AL100" s="316">
        <v>0</v>
      </c>
      <c r="AM100" s="3"/>
      <c r="AN100" s="3"/>
    </row>
    <row r="101" spans="1:40" ht="15.6">
      <c r="A101" s="325"/>
      <c r="B101" s="180"/>
      <c r="C101" s="178"/>
      <c r="D101" s="178"/>
      <c r="E101" s="178"/>
      <c r="F101" s="178"/>
      <c r="G101" s="178"/>
      <c r="H101" s="179"/>
      <c r="I101" s="332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9"/>
      <c r="U101" s="332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9"/>
      <c r="AM101" s="3"/>
      <c r="AN101" s="3"/>
    </row>
    <row r="102" spans="1:40" ht="16.2">
      <c r="A102" s="324" t="s">
        <v>162</v>
      </c>
      <c r="B102" s="91"/>
      <c r="C102" s="315">
        <f>C103</f>
        <v>26.035</v>
      </c>
      <c r="D102" s="315">
        <f t="shared" ref="D102:Z102" si="127">D103</f>
        <v>39.661000000000001</v>
      </c>
      <c r="E102" s="315">
        <f t="shared" si="127"/>
        <v>33.938000000000002</v>
      </c>
      <c r="F102" s="315">
        <f t="shared" si="127"/>
        <v>33.938000000000002</v>
      </c>
      <c r="G102" s="315">
        <f t="shared" si="127"/>
        <v>33.938000000000002</v>
      </c>
      <c r="H102" s="316">
        <f t="shared" si="127"/>
        <v>33.938000000000002</v>
      </c>
      <c r="I102" s="331">
        <f t="shared" si="127"/>
        <v>27.689</v>
      </c>
      <c r="J102" s="315">
        <f t="shared" si="127"/>
        <v>40.902000000000001</v>
      </c>
      <c r="K102" s="315">
        <f t="shared" si="127"/>
        <v>35</v>
      </c>
      <c r="L102" s="315">
        <f t="shared" si="127"/>
        <v>35</v>
      </c>
      <c r="M102" s="315">
        <f t="shared" si="127"/>
        <v>35</v>
      </c>
      <c r="N102" s="315">
        <f t="shared" si="127"/>
        <v>35</v>
      </c>
      <c r="O102" s="315">
        <f t="shared" si="127"/>
        <v>0.22</v>
      </c>
      <c r="P102" s="315">
        <f t="shared" si="127"/>
        <v>0.45200000000000001</v>
      </c>
      <c r="Q102" s="315">
        <f t="shared" si="127"/>
        <v>0.38700000000000001</v>
      </c>
      <c r="R102" s="315">
        <f t="shared" si="127"/>
        <v>0.38700000000000001</v>
      </c>
      <c r="S102" s="315">
        <f t="shared" si="127"/>
        <v>0.38700000000000001</v>
      </c>
      <c r="T102" s="316">
        <f t="shared" si="127"/>
        <v>0.38700000000000001</v>
      </c>
      <c r="U102" s="331">
        <f t="shared" si="127"/>
        <v>14</v>
      </c>
      <c r="V102" s="315">
        <f t="shared" si="127"/>
        <v>12</v>
      </c>
      <c r="W102" s="315">
        <f t="shared" si="127"/>
        <v>12</v>
      </c>
      <c r="X102" s="315">
        <f t="shared" si="127"/>
        <v>12</v>
      </c>
      <c r="Y102" s="315">
        <f t="shared" si="127"/>
        <v>12</v>
      </c>
      <c r="Z102" s="315">
        <f t="shared" si="127"/>
        <v>12</v>
      </c>
      <c r="AA102" s="320">
        <f>AG102/U102/12*1000*1000</f>
        <v>9047.6190476190477</v>
      </c>
      <c r="AB102" s="320">
        <f t="shared" ref="AB102" si="128">AH102/V102/12*1000*1000</f>
        <v>16666.666666666668</v>
      </c>
      <c r="AC102" s="320">
        <f t="shared" ref="AC102" si="129">AI102/W102/12*1000*1000</f>
        <v>16666.666666666668</v>
      </c>
      <c r="AD102" s="320">
        <f t="shared" ref="AD102" si="130">AJ102/X102/12*1000*1000</f>
        <v>16666.666666666668</v>
      </c>
      <c r="AE102" s="320">
        <f t="shared" ref="AE102" si="131">AK102/Y102/12*1000*1000</f>
        <v>16666.666666666668</v>
      </c>
      <c r="AF102" s="320">
        <f t="shared" ref="AF102" si="132">AL102/Z102/12*1000*1000</f>
        <v>16666.666666666668</v>
      </c>
      <c r="AG102" s="315">
        <f t="shared" ref="AG102:AL102" si="133">AG103</f>
        <v>1.52</v>
      </c>
      <c r="AH102" s="315">
        <f t="shared" si="133"/>
        <v>2.4</v>
      </c>
      <c r="AI102" s="315">
        <f t="shared" si="133"/>
        <v>2.4</v>
      </c>
      <c r="AJ102" s="315">
        <f t="shared" si="133"/>
        <v>2.4</v>
      </c>
      <c r="AK102" s="315">
        <f t="shared" si="133"/>
        <v>2.4</v>
      </c>
      <c r="AL102" s="316">
        <f t="shared" si="133"/>
        <v>2.4</v>
      </c>
      <c r="AM102" s="3"/>
      <c r="AN102" s="3"/>
    </row>
    <row r="103" spans="1:40" ht="31.2">
      <c r="A103" s="325" t="s">
        <v>676</v>
      </c>
      <c r="B103" s="180" t="s">
        <v>677</v>
      </c>
      <c r="C103" s="178">
        <v>26.035</v>
      </c>
      <c r="D103" s="178">
        <v>39.661000000000001</v>
      </c>
      <c r="E103" s="178">
        <v>33.938000000000002</v>
      </c>
      <c r="F103" s="178">
        <v>33.938000000000002</v>
      </c>
      <c r="G103" s="178">
        <v>33.938000000000002</v>
      </c>
      <c r="H103" s="179">
        <v>33.938000000000002</v>
      </c>
      <c r="I103" s="332">
        <v>27.689</v>
      </c>
      <c r="J103" s="178">
        <v>40.902000000000001</v>
      </c>
      <c r="K103" s="178">
        <v>35</v>
      </c>
      <c r="L103" s="178">
        <v>35</v>
      </c>
      <c r="M103" s="178">
        <v>35</v>
      </c>
      <c r="N103" s="178">
        <v>35</v>
      </c>
      <c r="O103" s="178">
        <v>0.22</v>
      </c>
      <c r="P103" s="178">
        <v>0.45200000000000001</v>
      </c>
      <c r="Q103" s="178">
        <v>0.38700000000000001</v>
      </c>
      <c r="R103" s="178">
        <v>0.38700000000000001</v>
      </c>
      <c r="S103" s="178">
        <v>0.38700000000000001</v>
      </c>
      <c r="T103" s="179">
        <v>0.38700000000000001</v>
      </c>
      <c r="U103" s="332">
        <v>14</v>
      </c>
      <c r="V103" s="178">
        <v>12</v>
      </c>
      <c r="W103" s="178">
        <v>12</v>
      </c>
      <c r="X103" s="178">
        <v>12</v>
      </c>
      <c r="Y103" s="178">
        <v>12</v>
      </c>
      <c r="Z103" s="178">
        <v>12</v>
      </c>
      <c r="AA103" s="239">
        <f>AG103/U103/12*1000*1000</f>
        <v>9047.6190476190477</v>
      </c>
      <c r="AB103" s="239">
        <f t="shared" ref="AB103" si="134">AH103/V103/12*1000*1000</f>
        <v>16666.666666666668</v>
      </c>
      <c r="AC103" s="239">
        <f t="shared" ref="AC103" si="135">AI103/W103/12*1000*1000</f>
        <v>16666.666666666668</v>
      </c>
      <c r="AD103" s="239">
        <f t="shared" ref="AD103" si="136">AJ103/X103/12*1000*1000</f>
        <v>16666.666666666668</v>
      </c>
      <c r="AE103" s="239">
        <f t="shared" ref="AE103" si="137">AK103/Y103/12*1000*1000</f>
        <v>16666.666666666668</v>
      </c>
      <c r="AF103" s="239">
        <f t="shared" ref="AF103" si="138">AL103/Z103/12*1000*1000</f>
        <v>16666.666666666668</v>
      </c>
      <c r="AG103" s="178">
        <v>1.52</v>
      </c>
      <c r="AH103" s="178">
        <v>2.4</v>
      </c>
      <c r="AI103" s="178">
        <v>2.4</v>
      </c>
      <c r="AJ103" s="178">
        <v>2.4</v>
      </c>
      <c r="AK103" s="178">
        <v>2.4</v>
      </c>
      <c r="AL103" s="179">
        <v>2.4</v>
      </c>
      <c r="AM103" s="3"/>
      <c r="AN103" s="3"/>
    </row>
    <row r="104" spans="1:40" ht="15.6">
      <c r="A104" s="325"/>
      <c r="B104" s="180"/>
      <c r="C104" s="178"/>
      <c r="D104" s="178"/>
      <c r="E104" s="178"/>
      <c r="F104" s="178"/>
      <c r="G104" s="178"/>
      <c r="H104" s="179"/>
      <c r="I104" s="332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332"/>
      <c r="V104" s="178"/>
      <c r="W104" s="178"/>
      <c r="X104" s="178"/>
      <c r="Y104" s="178"/>
      <c r="Z104" s="178"/>
      <c r="AA104" s="239"/>
      <c r="AB104" s="239"/>
      <c r="AC104" s="239"/>
      <c r="AD104" s="239"/>
      <c r="AE104" s="239"/>
      <c r="AF104" s="239"/>
      <c r="AG104" s="178"/>
      <c r="AH104" s="178"/>
      <c r="AI104" s="178"/>
      <c r="AJ104" s="178"/>
      <c r="AK104" s="178"/>
      <c r="AL104" s="179"/>
      <c r="AM104" s="3"/>
      <c r="AN104" s="3"/>
    </row>
    <row r="105" spans="1:40" ht="15.6">
      <c r="A105" s="325"/>
      <c r="B105" s="180"/>
      <c r="C105" s="178"/>
      <c r="D105" s="178"/>
      <c r="E105" s="178"/>
      <c r="F105" s="178"/>
      <c r="G105" s="178"/>
      <c r="H105" s="179"/>
      <c r="I105" s="332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9"/>
      <c r="U105" s="332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9"/>
      <c r="AM105" s="3"/>
      <c r="AN105" s="3"/>
    </row>
    <row r="106" spans="1:40" ht="15.6">
      <c r="A106" s="325"/>
      <c r="B106" s="180"/>
      <c r="C106" s="178"/>
      <c r="D106" s="178"/>
      <c r="E106" s="178"/>
      <c r="F106" s="178"/>
      <c r="G106" s="178"/>
      <c r="H106" s="179"/>
      <c r="I106" s="332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332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9"/>
      <c r="AM106" s="3"/>
      <c r="AN106" s="3"/>
    </row>
    <row r="107" spans="1:40" ht="15.6">
      <c r="A107" s="325"/>
      <c r="B107" s="180"/>
      <c r="C107" s="178"/>
      <c r="D107" s="178"/>
      <c r="E107" s="178"/>
      <c r="F107" s="178"/>
      <c r="G107" s="178"/>
      <c r="H107" s="179"/>
      <c r="I107" s="332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9"/>
      <c r="U107" s="332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9"/>
      <c r="AM107" s="3"/>
      <c r="AN107" s="3"/>
    </row>
    <row r="108" spans="1:40" ht="15.6">
      <c r="A108" s="325"/>
      <c r="B108" s="180"/>
      <c r="C108" s="178"/>
      <c r="D108" s="178"/>
      <c r="E108" s="178"/>
      <c r="F108" s="178"/>
      <c r="G108" s="178"/>
      <c r="H108" s="179"/>
      <c r="I108" s="332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332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9"/>
      <c r="AM108" s="3"/>
      <c r="AN108" s="3"/>
    </row>
    <row r="109" spans="1:40" ht="15.6">
      <c r="A109" s="325"/>
      <c r="B109" s="180"/>
      <c r="C109" s="178"/>
      <c r="D109" s="178"/>
      <c r="E109" s="178"/>
      <c r="F109" s="178"/>
      <c r="G109" s="178"/>
      <c r="H109" s="179"/>
      <c r="I109" s="332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9"/>
      <c r="U109" s="332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9"/>
      <c r="AM109" s="3"/>
      <c r="AN109" s="3"/>
    </row>
    <row r="110" spans="1:40" ht="15.6">
      <c r="A110" s="325"/>
      <c r="B110" s="180"/>
      <c r="C110" s="178"/>
      <c r="D110" s="178"/>
      <c r="E110" s="178"/>
      <c r="F110" s="178"/>
      <c r="G110" s="178"/>
      <c r="H110" s="179"/>
      <c r="I110" s="332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9"/>
      <c r="U110" s="332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9"/>
      <c r="AM110" s="3"/>
      <c r="AN110" s="3"/>
    </row>
    <row r="111" spans="1:40" ht="15.6">
      <c r="A111" s="325"/>
      <c r="B111" s="180"/>
      <c r="C111" s="178"/>
      <c r="D111" s="178"/>
      <c r="E111" s="178"/>
      <c r="F111" s="178"/>
      <c r="G111" s="178"/>
      <c r="H111" s="179"/>
      <c r="I111" s="332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9"/>
      <c r="U111" s="332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9"/>
      <c r="AM111" s="3"/>
      <c r="AN111" s="3"/>
    </row>
    <row r="112" spans="1:40" ht="15.6">
      <c r="A112" s="325"/>
      <c r="B112" s="180"/>
      <c r="C112" s="178"/>
      <c r="D112" s="178"/>
      <c r="E112" s="178"/>
      <c r="F112" s="178"/>
      <c r="G112" s="178"/>
      <c r="H112" s="179"/>
      <c r="I112" s="332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9"/>
      <c r="U112" s="332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9"/>
      <c r="AM112" s="3"/>
      <c r="AN112" s="3"/>
    </row>
    <row r="113" spans="1:40" ht="32.4">
      <c r="A113" s="95" t="s">
        <v>246</v>
      </c>
      <c r="B113" s="88"/>
      <c r="C113" s="317">
        <f>C115+C117+C119</f>
        <v>19.587</v>
      </c>
      <c r="D113" s="317">
        <f t="shared" ref="D113:Z113" si="139">D115+D117+D119</f>
        <v>19.881</v>
      </c>
      <c r="E113" s="317">
        <f t="shared" si="139"/>
        <v>20.100000000000001</v>
      </c>
      <c r="F113" s="317">
        <f t="shared" si="139"/>
        <v>20.742999999999999</v>
      </c>
      <c r="G113" s="317">
        <f t="shared" si="139"/>
        <v>21.428000000000001</v>
      </c>
      <c r="H113" s="317">
        <f t="shared" si="139"/>
        <v>22.135000000000002</v>
      </c>
      <c r="I113" s="317">
        <f t="shared" si="139"/>
        <v>19.587</v>
      </c>
      <c r="J113" s="317">
        <f t="shared" si="139"/>
        <v>19.881</v>
      </c>
      <c r="K113" s="317">
        <f t="shared" si="139"/>
        <v>20.100000000000001</v>
      </c>
      <c r="L113" s="317">
        <f t="shared" si="139"/>
        <v>20.742999999999999</v>
      </c>
      <c r="M113" s="317">
        <f t="shared" si="139"/>
        <v>21.428000000000001</v>
      </c>
      <c r="N113" s="317">
        <f t="shared" si="139"/>
        <v>22.135000000000002</v>
      </c>
      <c r="O113" s="317">
        <f t="shared" si="139"/>
        <v>0.191</v>
      </c>
      <c r="P113" s="317">
        <f t="shared" si="139"/>
        <v>-0.92</v>
      </c>
      <c r="Q113" s="317">
        <f t="shared" si="139"/>
        <v>0.10299999999999999</v>
      </c>
      <c r="R113" s="317">
        <f t="shared" si="139"/>
        <v>0.106</v>
      </c>
      <c r="S113" s="317">
        <f t="shared" si="139"/>
        <v>0.109</v>
      </c>
      <c r="T113" s="317">
        <f t="shared" si="139"/>
        <v>0.113</v>
      </c>
      <c r="U113" s="317">
        <f t="shared" si="139"/>
        <v>8</v>
      </c>
      <c r="V113" s="317">
        <f t="shared" si="139"/>
        <v>12</v>
      </c>
      <c r="W113" s="317">
        <f t="shared" si="139"/>
        <v>5</v>
      </c>
      <c r="X113" s="317">
        <f t="shared" si="139"/>
        <v>5</v>
      </c>
      <c r="Y113" s="317">
        <f t="shared" si="139"/>
        <v>5</v>
      </c>
      <c r="Z113" s="317">
        <f t="shared" si="139"/>
        <v>5</v>
      </c>
      <c r="AA113" s="319">
        <f>AG113/U113/12*1000*1000</f>
        <v>7541.6666666666661</v>
      </c>
      <c r="AB113" s="319">
        <f t="shared" ref="AB113:AF113" si="140">AH113/V113/12*1000*1000</f>
        <v>7631.9444444444443</v>
      </c>
      <c r="AC113" s="319">
        <f t="shared" si="140"/>
        <v>3283.3333333333335</v>
      </c>
      <c r="AD113" s="319">
        <f t="shared" si="140"/>
        <v>3416.6666666666665</v>
      </c>
      <c r="AE113" s="319">
        <f t="shared" si="140"/>
        <v>3533.333333333333</v>
      </c>
      <c r="AF113" s="319">
        <f t="shared" si="140"/>
        <v>3666.6666666666665</v>
      </c>
      <c r="AG113" s="317">
        <f t="shared" ref="AG113:AL113" si="141">AG115+AG117+AG119</f>
        <v>0.72399999999999998</v>
      </c>
      <c r="AH113" s="317">
        <f t="shared" si="141"/>
        <v>1.099</v>
      </c>
      <c r="AI113" s="317">
        <f t="shared" si="141"/>
        <v>0.19700000000000001</v>
      </c>
      <c r="AJ113" s="317">
        <f t="shared" si="141"/>
        <v>0.20499999999999999</v>
      </c>
      <c r="AK113" s="317">
        <f t="shared" si="141"/>
        <v>0.21199999999999999</v>
      </c>
      <c r="AL113" s="317">
        <f t="shared" si="141"/>
        <v>0.22</v>
      </c>
      <c r="AM113" s="3"/>
      <c r="AN113" s="3"/>
    </row>
    <row r="114" spans="1:40" ht="15.6">
      <c r="A114" s="323" t="s">
        <v>239</v>
      </c>
      <c r="B114" s="85"/>
      <c r="C114" s="237"/>
      <c r="D114" s="237"/>
      <c r="E114" s="237"/>
      <c r="F114" s="237"/>
      <c r="G114" s="237"/>
      <c r="H114" s="238"/>
      <c r="I114" s="330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8"/>
      <c r="U114" s="330"/>
      <c r="V114" s="237"/>
      <c r="W114" s="237"/>
      <c r="X114" s="237"/>
      <c r="Y114" s="237"/>
      <c r="Z114" s="237"/>
      <c r="AA114" s="240"/>
      <c r="AB114" s="240"/>
      <c r="AC114" s="240"/>
      <c r="AD114" s="240"/>
      <c r="AE114" s="240"/>
      <c r="AF114" s="240"/>
      <c r="AG114" s="237"/>
      <c r="AH114" s="237"/>
      <c r="AI114" s="237"/>
      <c r="AJ114" s="237"/>
      <c r="AK114" s="237"/>
      <c r="AL114" s="238"/>
      <c r="AM114" s="3"/>
      <c r="AN114" s="3"/>
    </row>
    <row r="115" spans="1:40" ht="32.4">
      <c r="A115" s="324" t="s">
        <v>757</v>
      </c>
      <c r="B115" s="91"/>
      <c r="C115" s="315">
        <f>C116</f>
        <v>0</v>
      </c>
      <c r="D115" s="315">
        <f t="shared" ref="D115:Z115" si="142">D116</f>
        <v>0</v>
      </c>
      <c r="E115" s="315">
        <f t="shared" si="142"/>
        <v>0</v>
      </c>
      <c r="F115" s="315">
        <f t="shared" si="142"/>
        <v>0</v>
      </c>
      <c r="G115" s="315">
        <f t="shared" si="142"/>
        <v>0</v>
      </c>
      <c r="H115" s="316">
        <f t="shared" si="142"/>
        <v>0</v>
      </c>
      <c r="I115" s="331">
        <f t="shared" si="142"/>
        <v>0</v>
      </c>
      <c r="J115" s="315">
        <f t="shared" si="142"/>
        <v>0</v>
      </c>
      <c r="K115" s="315">
        <f t="shared" si="142"/>
        <v>0</v>
      </c>
      <c r="L115" s="315">
        <f t="shared" si="142"/>
        <v>0</v>
      </c>
      <c r="M115" s="315">
        <f t="shared" si="142"/>
        <v>0</v>
      </c>
      <c r="N115" s="315">
        <f t="shared" si="142"/>
        <v>0</v>
      </c>
      <c r="O115" s="315">
        <f t="shared" si="142"/>
        <v>0</v>
      </c>
      <c r="P115" s="315">
        <f t="shared" si="142"/>
        <v>0</v>
      </c>
      <c r="Q115" s="315">
        <f t="shared" si="142"/>
        <v>0</v>
      </c>
      <c r="R115" s="315">
        <f t="shared" si="142"/>
        <v>0</v>
      </c>
      <c r="S115" s="315">
        <f t="shared" si="142"/>
        <v>0</v>
      </c>
      <c r="T115" s="316">
        <f t="shared" si="142"/>
        <v>0</v>
      </c>
      <c r="U115" s="331">
        <f t="shared" si="142"/>
        <v>0</v>
      </c>
      <c r="V115" s="315">
        <f t="shared" si="142"/>
        <v>0</v>
      </c>
      <c r="W115" s="315">
        <f t="shared" si="142"/>
        <v>0</v>
      </c>
      <c r="X115" s="315">
        <f t="shared" si="142"/>
        <v>0</v>
      </c>
      <c r="Y115" s="315">
        <f t="shared" si="142"/>
        <v>0</v>
      </c>
      <c r="Z115" s="315">
        <f t="shared" si="142"/>
        <v>0</v>
      </c>
      <c r="AA115" s="320" t="e">
        <f>AG115/U115/12*1000*1000</f>
        <v>#DIV/0!</v>
      </c>
      <c r="AB115" s="320" t="e">
        <f t="shared" ref="AB115:AB117" si="143">AH115/V115/12*1000*1000</f>
        <v>#DIV/0!</v>
      </c>
      <c r="AC115" s="320" t="e">
        <f t="shared" ref="AC115:AC117" si="144">AI115/W115/12*1000*1000</f>
        <v>#DIV/0!</v>
      </c>
      <c r="AD115" s="320" t="e">
        <f t="shared" ref="AD115:AD117" si="145">AJ115/X115/12*1000*1000</f>
        <v>#DIV/0!</v>
      </c>
      <c r="AE115" s="320" t="e">
        <f t="shared" ref="AE115:AE117" si="146">AK115/Y115/12*1000*1000</f>
        <v>#DIV/0!</v>
      </c>
      <c r="AF115" s="320" t="e">
        <f t="shared" ref="AF115:AF117" si="147">AL115/Z115/12*1000*1000</f>
        <v>#DIV/0!</v>
      </c>
      <c r="AG115" s="315">
        <f t="shared" ref="AG115:AL115" si="148">AG116</f>
        <v>0</v>
      </c>
      <c r="AH115" s="315">
        <f t="shared" si="148"/>
        <v>0</v>
      </c>
      <c r="AI115" s="315">
        <f t="shared" si="148"/>
        <v>0</v>
      </c>
      <c r="AJ115" s="315">
        <f t="shared" si="148"/>
        <v>0</v>
      </c>
      <c r="AK115" s="315">
        <f t="shared" si="148"/>
        <v>0</v>
      </c>
      <c r="AL115" s="316">
        <f t="shared" si="148"/>
        <v>0</v>
      </c>
      <c r="AM115" s="3"/>
      <c r="AN115" s="3"/>
    </row>
    <row r="116" spans="1:40" ht="15.6">
      <c r="A116" s="325"/>
      <c r="B116" s="180"/>
      <c r="C116" s="178"/>
      <c r="D116" s="178"/>
      <c r="E116" s="178"/>
      <c r="F116" s="178"/>
      <c r="G116" s="178"/>
      <c r="H116" s="179"/>
      <c r="I116" s="332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9"/>
      <c r="U116" s="332"/>
      <c r="V116" s="178"/>
      <c r="W116" s="178"/>
      <c r="X116" s="178"/>
      <c r="Y116" s="178"/>
      <c r="Z116" s="178"/>
      <c r="AA116" s="239"/>
      <c r="AB116" s="239"/>
      <c r="AC116" s="239"/>
      <c r="AD116" s="239"/>
      <c r="AE116" s="239"/>
      <c r="AF116" s="239"/>
      <c r="AG116" s="178"/>
      <c r="AH116" s="178"/>
      <c r="AI116" s="178"/>
      <c r="AJ116" s="178"/>
      <c r="AK116" s="178"/>
      <c r="AL116" s="179"/>
      <c r="AM116" s="3"/>
      <c r="AN116" s="3"/>
    </row>
    <row r="117" spans="1:40" ht="16.2">
      <c r="A117" s="324" t="s">
        <v>758</v>
      </c>
      <c r="B117" s="91"/>
      <c r="C117" s="315">
        <v>0</v>
      </c>
      <c r="D117" s="315">
        <v>0</v>
      </c>
      <c r="E117" s="315">
        <v>0</v>
      </c>
      <c r="F117" s="315">
        <v>0</v>
      </c>
      <c r="G117" s="315">
        <v>0</v>
      </c>
      <c r="H117" s="316">
        <v>0</v>
      </c>
      <c r="I117" s="331">
        <v>0</v>
      </c>
      <c r="J117" s="315">
        <v>0</v>
      </c>
      <c r="K117" s="315">
        <v>0</v>
      </c>
      <c r="L117" s="315">
        <v>0</v>
      </c>
      <c r="M117" s="315">
        <v>0</v>
      </c>
      <c r="N117" s="315">
        <v>0</v>
      </c>
      <c r="O117" s="315">
        <v>0</v>
      </c>
      <c r="P117" s="315">
        <v>0</v>
      </c>
      <c r="Q117" s="315">
        <v>0</v>
      </c>
      <c r="R117" s="315">
        <v>0</v>
      </c>
      <c r="S117" s="315">
        <v>0</v>
      </c>
      <c r="T117" s="316">
        <v>0</v>
      </c>
      <c r="U117" s="331">
        <v>0</v>
      </c>
      <c r="V117" s="315">
        <v>0</v>
      </c>
      <c r="W117" s="315">
        <v>0</v>
      </c>
      <c r="X117" s="315">
        <v>0</v>
      </c>
      <c r="Y117" s="315">
        <v>0</v>
      </c>
      <c r="Z117" s="315">
        <v>0</v>
      </c>
      <c r="AA117" s="320" t="e">
        <f>AG117/U117/12*1000*1000</f>
        <v>#DIV/0!</v>
      </c>
      <c r="AB117" s="320" t="e">
        <f t="shared" si="143"/>
        <v>#DIV/0!</v>
      </c>
      <c r="AC117" s="320" t="e">
        <f t="shared" si="144"/>
        <v>#DIV/0!</v>
      </c>
      <c r="AD117" s="320" t="e">
        <f t="shared" si="145"/>
        <v>#DIV/0!</v>
      </c>
      <c r="AE117" s="320" t="e">
        <f t="shared" si="146"/>
        <v>#DIV/0!</v>
      </c>
      <c r="AF117" s="320" t="e">
        <f t="shared" si="147"/>
        <v>#DIV/0!</v>
      </c>
      <c r="AG117" s="315">
        <v>0</v>
      </c>
      <c r="AH117" s="315">
        <v>0</v>
      </c>
      <c r="AI117" s="315">
        <v>0</v>
      </c>
      <c r="AJ117" s="315">
        <v>0</v>
      </c>
      <c r="AK117" s="315">
        <v>0</v>
      </c>
      <c r="AL117" s="316">
        <v>0</v>
      </c>
      <c r="AM117" s="3"/>
      <c r="AN117" s="3"/>
    </row>
    <row r="118" spans="1:40" ht="15.6">
      <c r="A118" s="325"/>
      <c r="B118" s="180"/>
      <c r="C118" s="178"/>
      <c r="D118" s="178"/>
      <c r="E118" s="178"/>
      <c r="F118" s="178"/>
      <c r="G118" s="178"/>
      <c r="H118" s="179"/>
      <c r="I118" s="332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9"/>
      <c r="U118" s="332"/>
      <c r="V118" s="178"/>
      <c r="W118" s="178"/>
      <c r="X118" s="178"/>
      <c r="Y118" s="178"/>
      <c r="Z118" s="178"/>
      <c r="AA118" s="239"/>
      <c r="AB118" s="239"/>
      <c r="AC118" s="239"/>
      <c r="AD118" s="239"/>
      <c r="AE118" s="239"/>
      <c r="AF118" s="239"/>
      <c r="AG118" s="178"/>
      <c r="AH118" s="178"/>
      <c r="AI118" s="178"/>
      <c r="AJ118" s="178"/>
      <c r="AK118" s="178"/>
      <c r="AL118" s="179"/>
      <c r="AM118" s="3"/>
      <c r="AN118" s="3"/>
    </row>
    <row r="119" spans="1:40" ht="16.2">
      <c r="A119" s="324" t="s">
        <v>759</v>
      </c>
      <c r="B119" s="91"/>
      <c r="C119" s="315">
        <f>C120</f>
        <v>19.587</v>
      </c>
      <c r="D119" s="315">
        <f t="shared" ref="D119:Z119" si="149">D120</f>
        <v>19.881</v>
      </c>
      <c r="E119" s="315">
        <f t="shared" si="149"/>
        <v>20.100000000000001</v>
      </c>
      <c r="F119" s="315">
        <f t="shared" si="149"/>
        <v>20.742999999999999</v>
      </c>
      <c r="G119" s="315">
        <f t="shared" si="149"/>
        <v>21.428000000000001</v>
      </c>
      <c r="H119" s="316">
        <f t="shared" si="149"/>
        <v>22.135000000000002</v>
      </c>
      <c r="I119" s="331">
        <f t="shared" si="149"/>
        <v>19.587</v>
      </c>
      <c r="J119" s="315">
        <f t="shared" si="149"/>
        <v>19.881</v>
      </c>
      <c r="K119" s="315">
        <f t="shared" si="149"/>
        <v>20.100000000000001</v>
      </c>
      <c r="L119" s="315">
        <f t="shared" si="149"/>
        <v>20.742999999999999</v>
      </c>
      <c r="M119" s="315">
        <f t="shared" si="149"/>
        <v>21.428000000000001</v>
      </c>
      <c r="N119" s="315">
        <f t="shared" si="149"/>
        <v>22.135000000000002</v>
      </c>
      <c r="O119" s="315">
        <f t="shared" si="149"/>
        <v>0.191</v>
      </c>
      <c r="P119" s="315">
        <f t="shared" si="149"/>
        <v>-0.92</v>
      </c>
      <c r="Q119" s="315">
        <f t="shared" si="149"/>
        <v>0.10299999999999999</v>
      </c>
      <c r="R119" s="315">
        <f t="shared" si="149"/>
        <v>0.106</v>
      </c>
      <c r="S119" s="315">
        <f t="shared" si="149"/>
        <v>0.109</v>
      </c>
      <c r="T119" s="316">
        <f t="shared" si="149"/>
        <v>0.113</v>
      </c>
      <c r="U119" s="331">
        <f t="shared" si="149"/>
        <v>8</v>
      </c>
      <c r="V119" s="315">
        <f t="shared" si="149"/>
        <v>12</v>
      </c>
      <c r="W119" s="315">
        <f t="shared" si="149"/>
        <v>5</v>
      </c>
      <c r="X119" s="315">
        <f t="shared" si="149"/>
        <v>5</v>
      </c>
      <c r="Y119" s="315">
        <f t="shared" si="149"/>
        <v>5</v>
      </c>
      <c r="Z119" s="315">
        <f t="shared" si="149"/>
        <v>5</v>
      </c>
      <c r="AA119" s="320">
        <f>AG119/U119/12*1000*1000</f>
        <v>7541.6666666666661</v>
      </c>
      <c r="AB119" s="320">
        <f t="shared" ref="AB119:AB120" si="150">AH119/V119/12*1000*1000</f>
        <v>7631.9444444444443</v>
      </c>
      <c r="AC119" s="320">
        <f t="shared" ref="AC119:AC120" si="151">AI119/W119/12*1000*1000</f>
        <v>3283.3333333333335</v>
      </c>
      <c r="AD119" s="320">
        <f t="shared" ref="AD119:AD120" si="152">AJ119/X119/12*1000*1000</f>
        <v>3416.6666666666665</v>
      </c>
      <c r="AE119" s="320">
        <f t="shared" ref="AE119:AE120" si="153">AK119/Y119/12*1000*1000</f>
        <v>3533.333333333333</v>
      </c>
      <c r="AF119" s="320">
        <f t="shared" ref="AF119:AF120" si="154">AL119/Z119/12*1000*1000</f>
        <v>3666.6666666666665</v>
      </c>
      <c r="AG119" s="315">
        <f t="shared" ref="AG119:AL119" si="155">AG120</f>
        <v>0.72399999999999998</v>
      </c>
      <c r="AH119" s="315">
        <f t="shared" si="155"/>
        <v>1.099</v>
      </c>
      <c r="AI119" s="315">
        <f t="shared" si="155"/>
        <v>0.19700000000000001</v>
      </c>
      <c r="AJ119" s="315">
        <f t="shared" si="155"/>
        <v>0.20499999999999999</v>
      </c>
      <c r="AK119" s="315">
        <f t="shared" si="155"/>
        <v>0.21199999999999999</v>
      </c>
      <c r="AL119" s="316">
        <f t="shared" si="155"/>
        <v>0.22</v>
      </c>
      <c r="AM119" s="3"/>
      <c r="AN119" s="3"/>
    </row>
    <row r="120" spans="1:40" ht="31.2">
      <c r="A120" s="325" t="s">
        <v>675</v>
      </c>
      <c r="B120" s="180" t="s">
        <v>666</v>
      </c>
      <c r="C120" s="178">
        <v>19.587</v>
      </c>
      <c r="D120" s="178">
        <v>19.881</v>
      </c>
      <c r="E120" s="178">
        <v>20.100000000000001</v>
      </c>
      <c r="F120" s="178">
        <v>20.742999999999999</v>
      </c>
      <c r="G120" s="178">
        <v>21.428000000000001</v>
      </c>
      <c r="H120" s="179">
        <v>22.135000000000002</v>
      </c>
      <c r="I120" s="332">
        <v>19.587</v>
      </c>
      <c r="J120" s="178">
        <v>19.881</v>
      </c>
      <c r="K120" s="178">
        <v>20.100000000000001</v>
      </c>
      <c r="L120" s="178">
        <v>20.742999999999999</v>
      </c>
      <c r="M120" s="178">
        <v>21.428000000000001</v>
      </c>
      <c r="N120" s="178">
        <v>22.135000000000002</v>
      </c>
      <c r="O120" s="178">
        <v>0.191</v>
      </c>
      <c r="P120" s="178">
        <v>-0.92</v>
      </c>
      <c r="Q120" s="178">
        <v>0.10299999999999999</v>
      </c>
      <c r="R120" s="178">
        <v>0.106</v>
      </c>
      <c r="S120" s="178">
        <v>0.109</v>
      </c>
      <c r="T120" s="179">
        <v>0.113</v>
      </c>
      <c r="U120" s="332">
        <v>8</v>
      </c>
      <c r="V120" s="178">
        <v>12</v>
      </c>
      <c r="W120" s="178">
        <v>5</v>
      </c>
      <c r="X120" s="178">
        <v>5</v>
      </c>
      <c r="Y120" s="178">
        <v>5</v>
      </c>
      <c r="Z120" s="178">
        <v>5</v>
      </c>
      <c r="AA120" s="239">
        <f>AG120/U120/12*1000*1000</f>
        <v>7541.6666666666661</v>
      </c>
      <c r="AB120" s="239">
        <f t="shared" si="150"/>
        <v>7631.9444444444443</v>
      </c>
      <c r="AC120" s="239">
        <f t="shared" si="151"/>
        <v>3283.3333333333335</v>
      </c>
      <c r="AD120" s="239">
        <f t="shared" si="152"/>
        <v>3416.6666666666665</v>
      </c>
      <c r="AE120" s="239">
        <f t="shared" si="153"/>
        <v>3533.333333333333</v>
      </c>
      <c r="AF120" s="239">
        <f t="shared" si="154"/>
        <v>3666.6666666666665</v>
      </c>
      <c r="AG120" s="178">
        <v>0.72399999999999998</v>
      </c>
      <c r="AH120" s="178">
        <v>1.099</v>
      </c>
      <c r="AI120" s="178">
        <v>0.19700000000000001</v>
      </c>
      <c r="AJ120" s="178">
        <v>0.20499999999999999</v>
      </c>
      <c r="AK120" s="178">
        <v>0.21199999999999999</v>
      </c>
      <c r="AL120" s="179">
        <v>0.22</v>
      </c>
      <c r="AM120" s="3"/>
      <c r="AN120" s="3"/>
    </row>
    <row r="121" spans="1:40" ht="15.6">
      <c r="A121" s="325"/>
      <c r="B121" s="180"/>
      <c r="C121" s="178"/>
      <c r="D121" s="178"/>
      <c r="E121" s="178"/>
      <c r="F121" s="178"/>
      <c r="G121" s="178"/>
      <c r="H121" s="179"/>
      <c r="I121" s="332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9"/>
      <c r="U121" s="332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9"/>
      <c r="AM121" s="3"/>
      <c r="AN121" s="3"/>
    </row>
    <row r="122" spans="1:40" ht="15.6">
      <c r="A122" s="325"/>
      <c r="B122" s="180"/>
      <c r="C122" s="178"/>
      <c r="D122" s="178"/>
      <c r="E122" s="178"/>
      <c r="F122" s="178"/>
      <c r="G122" s="178"/>
      <c r="H122" s="179"/>
      <c r="I122" s="332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9"/>
      <c r="U122" s="332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9"/>
      <c r="AM122" s="3"/>
      <c r="AN122" s="3"/>
    </row>
    <row r="123" spans="1:40" ht="15.6">
      <c r="A123" s="325"/>
      <c r="B123" s="180"/>
      <c r="C123" s="178"/>
      <c r="D123" s="178"/>
      <c r="E123" s="178"/>
      <c r="F123" s="178"/>
      <c r="G123" s="178"/>
      <c r="H123" s="179"/>
      <c r="I123" s="332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9"/>
      <c r="U123" s="332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9"/>
      <c r="AM123" s="3"/>
      <c r="AN123" s="3"/>
    </row>
    <row r="124" spans="1:40" ht="15.6">
      <c r="A124" s="325"/>
      <c r="B124" s="180"/>
      <c r="C124" s="178"/>
      <c r="D124" s="178"/>
      <c r="E124" s="178"/>
      <c r="F124" s="178"/>
      <c r="G124" s="178"/>
      <c r="H124" s="179"/>
      <c r="I124" s="332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9"/>
      <c r="U124" s="332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9"/>
      <c r="AM124" s="3"/>
      <c r="AN124" s="3"/>
    </row>
    <row r="125" spans="1:40" ht="15.6">
      <c r="A125" s="325"/>
      <c r="B125" s="180"/>
      <c r="C125" s="178"/>
      <c r="D125" s="178"/>
      <c r="E125" s="178"/>
      <c r="F125" s="178"/>
      <c r="G125" s="178"/>
      <c r="H125" s="179"/>
      <c r="I125" s="332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332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9"/>
      <c r="AM125" s="3"/>
      <c r="AN125" s="3"/>
    </row>
    <row r="126" spans="1:40" ht="15.6">
      <c r="A126" s="325"/>
      <c r="B126" s="180"/>
      <c r="C126" s="178"/>
      <c r="D126" s="178"/>
      <c r="E126" s="178"/>
      <c r="F126" s="178"/>
      <c r="G126" s="178"/>
      <c r="H126" s="179"/>
      <c r="I126" s="332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9"/>
      <c r="U126" s="332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9"/>
      <c r="AM126" s="3"/>
      <c r="AN126" s="3"/>
    </row>
    <row r="127" spans="1:40" ht="15.6">
      <c r="A127" s="325"/>
      <c r="B127" s="180"/>
      <c r="C127" s="178"/>
      <c r="D127" s="178"/>
      <c r="E127" s="178"/>
      <c r="F127" s="178"/>
      <c r="G127" s="178"/>
      <c r="H127" s="179"/>
      <c r="I127" s="332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9"/>
      <c r="U127" s="332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9"/>
      <c r="AM127" s="3"/>
      <c r="AN127" s="3"/>
    </row>
    <row r="128" spans="1:40" ht="15.6">
      <c r="A128" s="325"/>
      <c r="B128" s="180"/>
      <c r="C128" s="178"/>
      <c r="D128" s="178"/>
      <c r="E128" s="178"/>
      <c r="F128" s="178"/>
      <c r="G128" s="178"/>
      <c r="H128" s="179"/>
      <c r="I128" s="332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9"/>
      <c r="U128" s="332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9"/>
      <c r="AM128" s="3"/>
      <c r="AN128" s="3"/>
    </row>
    <row r="129" spans="1:40" ht="15.6">
      <c r="A129" s="325"/>
      <c r="B129" s="180"/>
      <c r="C129" s="178"/>
      <c r="D129" s="178"/>
      <c r="E129" s="178"/>
      <c r="F129" s="178"/>
      <c r="G129" s="178"/>
      <c r="H129" s="179"/>
      <c r="I129" s="332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9"/>
      <c r="U129" s="332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9"/>
      <c r="AM129" s="3"/>
      <c r="AN129" s="3"/>
    </row>
    <row r="130" spans="1:40" ht="48.6">
      <c r="A130" s="95" t="s">
        <v>247</v>
      </c>
      <c r="B130" s="88"/>
      <c r="C130" s="317">
        <f>SUM(C132:C147)</f>
        <v>0</v>
      </c>
      <c r="D130" s="317">
        <f t="shared" ref="D130:AL130" si="156">SUM(D132:D147)</f>
        <v>0</v>
      </c>
      <c r="E130" s="317">
        <f t="shared" si="156"/>
        <v>0</v>
      </c>
      <c r="F130" s="317">
        <f t="shared" si="156"/>
        <v>0</v>
      </c>
      <c r="G130" s="317">
        <f t="shared" si="156"/>
        <v>0</v>
      </c>
      <c r="H130" s="318">
        <f t="shared" si="156"/>
        <v>0</v>
      </c>
      <c r="I130" s="329">
        <f t="shared" si="156"/>
        <v>0</v>
      </c>
      <c r="J130" s="317">
        <f t="shared" si="156"/>
        <v>0</v>
      </c>
      <c r="K130" s="317">
        <f t="shared" si="156"/>
        <v>0</v>
      </c>
      <c r="L130" s="317">
        <f t="shared" si="156"/>
        <v>0</v>
      </c>
      <c r="M130" s="317">
        <f t="shared" si="156"/>
        <v>0</v>
      </c>
      <c r="N130" s="317">
        <f t="shared" si="156"/>
        <v>0</v>
      </c>
      <c r="O130" s="317">
        <f t="shared" si="156"/>
        <v>0</v>
      </c>
      <c r="P130" s="317">
        <f t="shared" si="156"/>
        <v>0</v>
      </c>
      <c r="Q130" s="317">
        <f t="shared" si="156"/>
        <v>0</v>
      </c>
      <c r="R130" s="317">
        <f t="shared" si="156"/>
        <v>0</v>
      </c>
      <c r="S130" s="317">
        <f t="shared" si="156"/>
        <v>0</v>
      </c>
      <c r="T130" s="318">
        <f t="shared" si="156"/>
        <v>0</v>
      </c>
      <c r="U130" s="329">
        <f t="shared" si="156"/>
        <v>0</v>
      </c>
      <c r="V130" s="317">
        <f t="shared" si="156"/>
        <v>0</v>
      </c>
      <c r="W130" s="317">
        <f t="shared" si="156"/>
        <v>0</v>
      </c>
      <c r="X130" s="317">
        <f t="shared" si="156"/>
        <v>0</v>
      </c>
      <c r="Y130" s="317">
        <f t="shared" si="156"/>
        <v>0</v>
      </c>
      <c r="Z130" s="317">
        <f t="shared" si="156"/>
        <v>0</v>
      </c>
      <c r="AA130" s="317" t="e">
        <f>AVERAGE(AA132:AA147)</f>
        <v>#DIV/0!</v>
      </c>
      <c r="AB130" s="317" t="e">
        <f t="shared" ref="AB130:AF130" si="157">AVERAGE(AB132:AB147)</f>
        <v>#DIV/0!</v>
      </c>
      <c r="AC130" s="317" t="e">
        <f t="shared" si="157"/>
        <v>#DIV/0!</v>
      </c>
      <c r="AD130" s="317" t="e">
        <f t="shared" si="157"/>
        <v>#DIV/0!</v>
      </c>
      <c r="AE130" s="317" t="e">
        <f t="shared" si="157"/>
        <v>#DIV/0!</v>
      </c>
      <c r="AF130" s="317" t="e">
        <f t="shared" si="157"/>
        <v>#DIV/0!</v>
      </c>
      <c r="AG130" s="317">
        <f t="shared" si="156"/>
        <v>0</v>
      </c>
      <c r="AH130" s="317">
        <f t="shared" si="156"/>
        <v>0</v>
      </c>
      <c r="AI130" s="317">
        <f t="shared" si="156"/>
        <v>0</v>
      </c>
      <c r="AJ130" s="317">
        <f t="shared" si="156"/>
        <v>0</v>
      </c>
      <c r="AK130" s="317">
        <f t="shared" si="156"/>
        <v>0</v>
      </c>
      <c r="AL130" s="318">
        <f t="shared" si="156"/>
        <v>0</v>
      </c>
      <c r="AM130" s="3"/>
      <c r="AN130" s="3"/>
    </row>
    <row r="131" spans="1:40" ht="15.6">
      <c r="A131" s="323" t="s">
        <v>239</v>
      </c>
      <c r="B131" s="85"/>
      <c r="C131" s="237"/>
      <c r="D131" s="237"/>
      <c r="E131" s="237"/>
      <c r="F131" s="237"/>
      <c r="G131" s="237"/>
      <c r="H131" s="238"/>
      <c r="I131" s="330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8"/>
      <c r="U131" s="330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8"/>
      <c r="AM131" s="3"/>
      <c r="AN131" s="3"/>
    </row>
    <row r="132" spans="1:40" ht="15.6">
      <c r="A132" s="325"/>
      <c r="B132" s="180"/>
      <c r="C132" s="178"/>
      <c r="D132" s="178"/>
      <c r="E132" s="178"/>
      <c r="F132" s="178"/>
      <c r="G132" s="178"/>
      <c r="H132" s="179"/>
      <c r="I132" s="332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9"/>
      <c r="U132" s="332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9"/>
      <c r="AM132" s="3"/>
      <c r="AN132" s="3"/>
    </row>
    <row r="133" spans="1:40" ht="15.6">
      <c r="A133" s="325"/>
      <c r="B133" s="180"/>
      <c r="C133" s="178"/>
      <c r="D133" s="178"/>
      <c r="E133" s="178"/>
      <c r="F133" s="178"/>
      <c r="G133" s="178"/>
      <c r="H133" s="179"/>
      <c r="I133" s="332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9"/>
      <c r="U133" s="332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9"/>
      <c r="AM133" s="3"/>
      <c r="AN133" s="3"/>
    </row>
    <row r="134" spans="1:40" ht="15.6">
      <c r="A134" s="325"/>
      <c r="B134" s="180"/>
      <c r="C134" s="178"/>
      <c r="D134" s="178"/>
      <c r="E134" s="178"/>
      <c r="F134" s="178"/>
      <c r="G134" s="178"/>
      <c r="H134" s="179"/>
      <c r="I134" s="332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9"/>
      <c r="U134" s="332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9"/>
      <c r="AM134" s="3"/>
      <c r="AN134" s="3"/>
    </row>
    <row r="135" spans="1:40" ht="15.6">
      <c r="A135" s="325"/>
      <c r="B135" s="180"/>
      <c r="C135" s="178"/>
      <c r="D135" s="178"/>
      <c r="E135" s="178"/>
      <c r="F135" s="178"/>
      <c r="G135" s="178"/>
      <c r="H135" s="179"/>
      <c r="I135" s="332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9"/>
      <c r="U135" s="332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9"/>
      <c r="AM135" s="3"/>
      <c r="AN135" s="3"/>
    </row>
    <row r="136" spans="1:40" ht="15.6">
      <c r="A136" s="325"/>
      <c r="B136" s="180"/>
      <c r="C136" s="178"/>
      <c r="D136" s="178"/>
      <c r="E136" s="178"/>
      <c r="F136" s="178"/>
      <c r="G136" s="178"/>
      <c r="H136" s="179"/>
      <c r="I136" s="332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9"/>
      <c r="U136" s="332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9"/>
      <c r="AM136" s="3"/>
      <c r="AN136" s="3"/>
    </row>
    <row r="137" spans="1:40" ht="15.6">
      <c r="A137" s="325"/>
      <c r="B137" s="180"/>
      <c r="C137" s="178"/>
      <c r="D137" s="178"/>
      <c r="E137" s="178"/>
      <c r="F137" s="178"/>
      <c r="G137" s="178"/>
      <c r="H137" s="179"/>
      <c r="I137" s="332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332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9"/>
      <c r="AM137" s="3"/>
      <c r="AN137" s="3"/>
    </row>
    <row r="138" spans="1:40" ht="15.6">
      <c r="A138" s="325"/>
      <c r="B138" s="180"/>
      <c r="C138" s="178"/>
      <c r="D138" s="178"/>
      <c r="E138" s="178"/>
      <c r="F138" s="178"/>
      <c r="G138" s="178"/>
      <c r="H138" s="179"/>
      <c r="I138" s="332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9"/>
      <c r="U138" s="332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9"/>
      <c r="AM138" s="3"/>
      <c r="AN138" s="3"/>
    </row>
    <row r="139" spans="1:40" ht="15.6">
      <c r="A139" s="325"/>
      <c r="B139" s="180"/>
      <c r="C139" s="178"/>
      <c r="D139" s="178"/>
      <c r="E139" s="178"/>
      <c r="F139" s="178"/>
      <c r="G139" s="178"/>
      <c r="H139" s="179"/>
      <c r="I139" s="332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9"/>
      <c r="U139" s="332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9"/>
      <c r="AM139" s="3"/>
      <c r="AN139" s="3"/>
    </row>
    <row r="140" spans="1:40" ht="15.6">
      <c r="A140" s="325"/>
      <c r="B140" s="180"/>
      <c r="C140" s="178"/>
      <c r="D140" s="178"/>
      <c r="E140" s="178"/>
      <c r="F140" s="178"/>
      <c r="G140" s="178"/>
      <c r="H140" s="179"/>
      <c r="I140" s="332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9"/>
      <c r="U140" s="332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9"/>
      <c r="AM140" s="3"/>
      <c r="AN140" s="3"/>
    </row>
    <row r="141" spans="1:40" ht="15.6">
      <c r="A141" s="325"/>
      <c r="B141" s="180"/>
      <c r="C141" s="178"/>
      <c r="D141" s="178"/>
      <c r="E141" s="178"/>
      <c r="F141" s="178"/>
      <c r="G141" s="178"/>
      <c r="H141" s="179"/>
      <c r="I141" s="332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9"/>
      <c r="U141" s="332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9"/>
      <c r="AM141" s="3"/>
      <c r="AN141" s="3"/>
    </row>
    <row r="142" spans="1:40" ht="15.6">
      <c r="A142" s="325"/>
      <c r="B142" s="180"/>
      <c r="C142" s="178"/>
      <c r="D142" s="178"/>
      <c r="E142" s="178"/>
      <c r="F142" s="178"/>
      <c r="G142" s="178"/>
      <c r="H142" s="179"/>
      <c r="I142" s="332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9"/>
      <c r="U142" s="332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9"/>
      <c r="AM142" s="3"/>
      <c r="AN142" s="3"/>
    </row>
    <row r="143" spans="1:40" ht="15.6">
      <c r="A143" s="325"/>
      <c r="B143" s="180"/>
      <c r="C143" s="178"/>
      <c r="D143" s="178"/>
      <c r="E143" s="178"/>
      <c r="F143" s="178"/>
      <c r="G143" s="178"/>
      <c r="H143" s="179"/>
      <c r="I143" s="332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332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9"/>
      <c r="AM143" s="3"/>
      <c r="AN143" s="3"/>
    </row>
    <row r="144" spans="1:40" ht="15.6">
      <c r="A144" s="325"/>
      <c r="B144" s="180"/>
      <c r="C144" s="178"/>
      <c r="D144" s="178"/>
      <c r="E144" s="178"/>
      <c r="F144" s="178"/>
      <c r="G144" s="178"/>
      <c r="H144" s="179"/>
      <c r="I144" s="332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9"/>
      <c r="U144" s="332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9"/>
      <c r="AM144" s="3"/>
      <c r="AN144" s="3"/>
    </row>
    <row r="145" spans="1:40" ht="15.6">
      <c r="A145" s="325"/>
      <c r="B145" s="180"/>
      <c r="C145" s="178"/>
      <c r="D145" s="178"/>
      <c r="E145" s="178"/>
      <c r="F145" s="178"/>
      <c r="G145" s="178"/>
      <c r="H145" s="179"/>
      <c r="I145" s="332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332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9"/>
      <c r="AM145" s="3"/>
      <c r="AN145" s="3"/>
    </row>
    <row r="146" spans="1:40" ht="15.6">
      <c r="A146" s="325"/>
      <c r="B146" s="180"/>
      <c r="C146" s="178"/>
      <c r="D146" s="178"/>
      <c r="E146" s="178"/>
      <c r="F146" s="178"/>
      <c r="G146" s="178"/>
      <c r="H146" s="179"/>
      <c r="I146" s="332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9"/>
      <c r="U146" s="332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9"/>
      <c r="AM146" s="3"/>
      <c r="AN146" s="3"/>
    </row>
    <row r="147" spans="1:40" ht="15.6">
      <c r="A147" s="325"/>
      <c r="B147" s="180"/>
      <c r="C147" s="178"/>
      <c r="D147" s="178"/>
      <c r="E147" s="178"/>
      <c r="F147" s="178"/>
      <c r="G147" s="178"/>
      <c r="H147" s="179"/>
      <c r="I147" s="332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9"/>
      <c r="U147" s="332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9"/>
      <c r="AM147" s="3"/>
      <c r="AN147" s="3"/>
    </row>
    <row r="148" spans="1:40" s="83" customFormat="1" ht="31.2">
      <c r="A148" s="181" t="s">
        <v>248</v>
      </c>
      <c r="B148" s="88"/>
      <c r="C148" s="86">
        <f t="shared" ref="C148:Z148" si="158">C150+C167+C184+C201+C218+C235+C252+C269+C286+C303+C320+C337+C354+C371+C388+C405+C422+C439+C456+C473</f>
        <v>0</v>
      </c>
      <c r="D148" s="86">
        <f t="shared" si="158"/>
        <v>13.956</v>
      </c>
      <c r="E148" s="86">
        <f t="shared" si="158"/>
        <v>17.164999999999999</v>
      </c>
      <c r="F148" s="86">
        <f t="shared" si="158"/>
        <v>20.686</v>
      </c>
      <c r="G148" s="86">
        <f t="shared" si="158"/>
        <v>24.113</v>
      </c>
      <c r="H148" s="94">
        <f t="shared" si="158"/>
        <v>27.902000000000001</v>
      </c>
      <c r="I148" s="328">
        <f t="shared" si="158"/>
        <v>0</v>
      </c>
      <c r="J148" s="86">
        <f t="shared" si="158"/>
        <v>19.285</v>
      </c>
      <c r="K148" s="86">
        <f t="shared" si="158"/>
        <v>23.515999999999998</v>
      </c>
      <c r="L148" s="86">
        <f t="shared" si="158"/>
        <v>28.302</v>
      </c>
      <c r="M148" s="86">
        <f t="shared" si="158"/>
        <v>33.302</v>
      </c>
      <c r="N148" s="86">
        <f t="shared" si="158"/>
        <v>39.001999999999995</v>
      </c>
      <c r="O148" s="86">
        <f t="shared" si="158"/>
        <v>0</v>
      </c>
      <c r="P148" s="86">
        <f t="shared" si="158"/>
        <v>3.7149999999999999</v>
      </c>
      <c r="Q148" s="86">
        <f t="shared" si="158"/>
        <v>5.1619999999999999</v>
      </c>
      <c r="R148" s="86">
        <f t="shared" si="158"/>
        <v>6.2949999999999999</v>
      </c>
      <c r="S148" s="86">
        <f t="shared" si="158"/>
        <v>8.0530000000000008</v>
      </c>
      <c r="T148" s="94">
        <f t="shared" si="158"/>
        <v>9.4640000000000004</v>
      </c>
      <c r="U148" s="328">
        <f t="shared" si="158"/>
        <v>0</v>
      </c>
      <c r="V148" s="86">
        <f t="shared" si="158"/>
        <v>17</v>
      </c>
      <c r="W148" s="86">
        <f t="shared" si="158"/>
        <v>22</v>
      </c>
      <c r="X148" s="86">
        <f t="shared" si="158"/>
        <v>30</v>
      </c>
      <c r="Y148" s="86">
        <f t="shared" si="158"/>
        <v>37</v>
      </c>
      <c r="Z148" s="86">
        <f t="shared" si="158"/>
        <v>45</v>
      </c>
      <c r="AA148" s="270" t="e">
        <f>AG148/U148/12*1000*1000</f>
        <v>#DIV/0!</v>
      </c>
      <c r="AB148" s="270">
        <f t="shared" ref="AB148" si="159">AH148/V148/12*1000*1000</f>
        <v>12151.960784313726</v>
      </c>
      <c r="AC148" s="270">
        <f t="shared" ref="AC148" si="160">AI148/W148/12*1000*1000</f>
        <v>12553.030303030304</v>
      </c>
      <c r="AD148" s="270">
        <f t="shared" ref="AD148" si="161">AJ148/X148/12*1000*1000</f>
        <v>12775.000000000002</v>
      </c>
      <c r="AE148" s="270">
        <f t="shared" ref="AE148" si="162">AK148/Y148/12*1000*1000</f>
        <v>12641.891891891892</v>
      </c>
      <c r="AF148" s="270">
        <f t="shared" ref="AF148" si="163">AL148/Z148/12*1000*1000</f>
        <v>12794.444444444442</v>
      </c>
      <c r="AG148" s="86">
        <f t="shared" ref="AG148:AL148" si="164">AG150+AG167+AG184+AG201+AG218+AG235+AG252+AG269+AG286+AG303+AG320+AG337+AG354+AG371+AG388+AG405+AG422+AG439+AG456+AG473</f>
        <v>0</v>
      </c>
      <c r="AH148" s="86">
        <f t="shared" si="164"/>
        <v>2.4790000000000001</v>
      </c>
      <c r="AI148" s="86">
        <f t="shared" si="164"/>
        <v>3.3140000000000001</v>
      </c>
      <c r="AJ148" s="86">
        <f t="shared" si="164"/>
        <v>4.5990000000000002</v>
      </c>
      <c r="AK148" s="86">
        <f t="shared" si="164"/>
        <v>5.6129999999999995</v>
      </c>
      <c r="AL148" s="94">
        <f t="shared" si="164"/>
        <v>6.9089999999999998</v>
      </c>
      <c r="AM148" s="93"/>
      <c r="AN148" s="93"/>
    </row>
    <row r="149" spans="1:40" ht="15.6">
      <c r="A149" s="323" t="s">
        <v>33</v>
      </c>
      <c r="B149" s="85"/>
      <c r="C149" s="237"/>
      <c r="D149" s="237"/>
      <c r="E149" s="237"/>
      <c r="F149" s="237"/>
      <c r="G149" s="237"/>
      <c r="H149" s="238"/>
      <c r="I149" s="330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8"/>
      <c r="U149" s="330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8"/>
      <c r="AM149" s="3"/>
      <c r="AN149" s="3"/>
    </row>
    <row r="150" spans="1:40" ht="32.4">
      <c r="A150" s="95" t="s">
        <v>249</v>
      </c>
      <c r="B150" s="88"/>
      <c r="C150" s="317">
        <f>C152+C154+C156</f>
        <v>0</v>
      </c>
      <c r="D150" s="317">
        <f t="shared" ref="D150:Z150" si="165">D152+D154+D156</f>
        <v>6.7140000000000004</v>
      </c>
      <c r="E150" s="317">
        <f t="shared" si="165"/>
        <v>8.4909999999999997</v>
      </c>
      <c r="F150" s="317">
        <f t="shared" si="165"/>
        <v>10.276999999999999</v>
      </c>
      <c r="G150" s="317">
        <f t="shared" si="165"/>
        <v>11.622</v>
      </c>
      <c r="H150" s="318">
        <f t="shared" si="165"/>
        <v>12.913</v>
      </c>
      <c r="I150" s="329">
        <f t="shared" si="165"/>
        <v>0</v>
      </c>
      <c r="J150" s="317">
        <f t="shared" si="165"/>
        <v>6.2389999999999999</v>
      </c>
      <c r="K150" s="317">
        <f t="shared" si="165"/>
        <v>7.89</v>
      </c>
      <c r="L150" s="317">
        <f t="shared" si="165"/>
        <v>9.5500000000000007</v>
      </c>
      <c r="M150" s="317">
        <f t="shared" si="165"/>
        <v>10.8</v>
      </c>
      <c r="N150" s="317">
        <f t="shared" si="165"/>
        <v>12</v>
      </c>
      <c r="O150" s="317">
        <f t="shared" si="165"/>
        <v>0</v>
      </c>
      <c r="P150" s="317">
        <f t="shared" si="165"/>
        <v>1.075</v>
      </c>
      <c r="Q150" s="317">
        <f t="shared" si="165"/>
        <v>2</v>
      </c>
      <c r="R150" s="317">
        <f t="shared" si="165"/>
        <v>2.5</v>
      </c>
      <c r="S150" s="317">
        <f t="shared" si="165"/>
        <v>3.5</v>
      </c>
      <c r="T150" s="318">
        <f t="shared" si="165"/>
        <v>4</v>
      </c>
      <c r="U150" s="329">
        <f t="shared" si="165"/>
        <v>0</v>
      </c>
      <c r="V150" s="317">
        <f t="shared" si="165"/>
        <v>7</v>
      </c>
      <c r="W150" s="317">
        <f t="shared" si="165"/>
        <v>7</v>
      </c>
      <c r="X150" s="317">
        <f t="shared" si="165"/>
        <v>10</v>
      </c>
      <c r="Y150" s="317">
        <f t="shared" si="165"/>
        <v>12</v>
      </c>
      <c r="Z150" s="317">
        <f t="shared" si="165"/>
        <v>15</v>
      </c>
      <c r="AA150" s="319" t="e">
        <f>AG150/U150/12*1000*1000</f>
        <v>#DIV/0!</v>
      </c>
      <c r="AB150" s="319">
        <f t="shared" ref="AB150:AF150" si="166">AH150/V150/12*1000*1000</f>
        <v>18285.71428571429</v>
      </c>
      <c r="AC150" s="319">
        <f t="shared" si="166"/>
        <v>22607.142857142859</v>
      </c>
      <c r="AD150" s="319">
        <f t="shared" si="166"/>
        <v>22599.999999999996</v>
      </c>
      <c r="AE150" s="319">
        <f t="shared" si="166"/>
        <v>22597.222222222226</v>
      </c>
      <c r="AF150" s="319">
        <f t="shared" si="166"/>
        <v>22661.111111111109</v>
      </c>
      <c r="AG150" s="317">
        <f t="shared" ref="AG150:AL150" si="167">AG152+AG154+AG156</f>
        <v>0</v>
      </c>
      <c r="AH150" s="317">
        <f t="shared" si="167"/>
        <v>1.536</v>
      </c>
      <c r="AI150" s="317">
        <f t="shared" si="167"/>
        <v>1.899</v>
      </c>
      <c r="AJ150" s="317">
        <f t="shared" si="167"/>
        <v>2.7120000000000002</v>
      </c>
      <c r="AK150" s="317">
        <f t="shared" si="167"/>
        <v>3.254</v>
      </c>
      <c r="AL150" s="318">
        <f t="shared" si="167"/>
        <v>4.0789999999999997</v>
      </c>
      <c r="AM150" s="3"/>
      <c r="AN150" s="3"/>
    </row>
    <row r="151" spans="1:40" ht="15.6">
      <c r="A151" s="323" t="s">
        <v>239</v>
      </c>
      <c r="B151" s="85"/>
      <c r="C151" s="237"/>
      <c r="D151" s="237"/>
      <c r="E151" s="237"/>
      <c r="F151" s="237"/>
      <c r="G151" s="237"/>
      <c r="H151" s="238"/>
      <c r="I151" s="330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8"/>
      <c r="U151" s="330"/>
      <c r="V151" s="237"/>
      <c r="W151" s="237"/>
      <c r="X151" s="237"/>
      <c r="Y151" s="237"/>
      <c r="Z151" s="237"/>
      <c r="AA151" s="240"/>
      <c r="AB151" s="240"/>
      <c r="AC151" s="240"/>
      <c r="AD151" s="240"/>
      <c r="AE151" s="240"/>
      <c r="AF151" s="240"/>
      <c r="AG151" s="237"/>
      <c r="AH151" s="237"/>
      <c r="AI151" s="237"/>
      <c r="AJ151" s="237"/>
      <c r="AK151" s="237"/>
      <c r="AL151" s="238"/>
      <c r="AM151" s="3"/>
      <c r="AN151" s="3"/>
    </row>
    <row r="152" spans="1:40" ht="32.4">
      <c r="A152" s="324" t="s">
        <v>757</v>
      </c>
      <c r="B152" s="91"/>
      <c r="C152" s="315">
        <v>0</v>
      </c>
      <c r="D152" s="315">
        <v>0</v>
      </c>
      <c r="E152" s="315">
        <v>0</v>
      </c>
      <c r="F152" s="315">
        <v>0</v>
      </c>
      <c r="G152" s="315">
        <v>0</v>
      </c>
      <c r="H152" s="316">
        <v>0</v>
      </c>
      <c r="I152" s="331">
        <v>0</v>
      </c>
      <c r="J152" s="315">
        <v>0</v>
      </c>
      <c r="K152" s="315">
        <v>0</v>
      </c>
      <c r="L152" s="315">
        <v>0</v>
      </c>
      <c r="M152" s="315">
        <v>0</v>
      </c>
      <c r="N152" s="315">
        <v>0</v>
      </c>
      <c r="O152" s="315">
        <v>0</v>
      </c>
      <c r="P152" s="315">
        <v>0</v>
      </c>
      <c r="Q152" s="315">
        <v>0</v>
      </c>
      <c r="R152" s="315">
        <v>0</v>
      </c>
      <c r="S152" s="315">
        <v>0</v>
      </c>
      <c r="T152" s="316">
        <v>0</v>
      </c>
      <c r="U152" s="331">
        <v>0</v>
      </c>
      <c r="V152" s="315">
        <v>0</v>
      </c>
      <c r="W152" s="315">
        <v>0</v>
      </c>
      <c r="X152" s="315">
        <v>0</v>
      </c>
      <c r="Y152" s="315">
        <v>0</v>
      </c>
      <c r="Z152" s="315">
        <v>0</v>
      </c>
      <c r="AA152" s="320" t="e">
        <f t="shared" ref="AA152" si="168">AG152/U152/12*1000*1000</f>
        <v>#DIV/0!</v>
      </c>
      <c r="AB152" s="320" t="e">
        <f t="shared" ref="AB152" si="169">AH152/V152/12*1000*1000</f>
        <v>#DIV/0!</v>
      </c>
      <c r="AC152" s="320" t="e">
        <f t="shared" ref="AC152" si="170">AI152/W152/12*1000*1000</f>
        <v>#DIV/0!</v>
      </c>
      <c r="AD152" s="320" t="e">
        <f t="shared" ref="AD152" si="171">AJ152/X152/12*1000*1000</f>
        <v>#DIV/0!</v>
      </c>
      <c r="AE152" s="320" t="e">
        <f t="shared" ref="AE152" si="172">AK152/Y152/12*1000*1000</f>
        <v>#DIV/0!</v>
      </c>
      <c r="AF152" s="320" t="e">
        <f t="shared" ref="AF152" si="173">AL152/Z152/12*1000*1000</f>
        <v>#DIV/0!</v>
      </c>
      <c r="AG152" s="315">
        <v>0</v>
      </c>
      <c r="AH152" s="315">
        <v>0</v>
      </c>
      <c r="AI152" s="315">
        <v>0</v>
      </c>
      <c r="AJ152" s="315">
        <v>0</v>
      </c>
      <c r="AK152" s="315">
        <v>0</v>
      </c>
      <c r="AL152" s="316">
        <v>0</v>
      </c>
      <c r="AM152" s="3"/>
      <c r="AN152" s="3"/>
    </row>
    <row r="153" spans="1:40" ht="15.6">
      <c r="A153" s="325"/>
      <c r="B153" s="180"/>
      <c r="C153" s="178"/>
      <c r="D153" s="178"/>
      <c r="E153" s="178"/>
      <c r="F153" s="178"/>
      <c r="G153" s="178"/>
      <c r="H153" s="179"/>
      <c r="I153" s="332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9"/>
      <c r="U153" s="332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9"/>
      <c r="AM153" s="3"/>
      <c r="AN153" s="3"/>
    </row>
    <row r="154" spans="1:40" ht="16.2">
      <c r="A154" s="324" t="s">
        <v>758</v>
      </c>
      <c r="B154" s="91"/>
      <c r="C154" s="315">
        <v>0</v>
      </c>
      <c r="D154" s="315">
        <v>0</v>
      </c>
      <c r="E154" s="315">
        <v>0</v>
      </c>
      <c r="F154" s="315">
        <v>0</v>
      </c>
      <c r="G154" s="315">
        <v>0</v>
      </c>
      <c r="H154" s="316">
        <v>0</v>
      </c>
      <c r="I154" s="331">
        <v>0</v>
      </c>
      <c r="J154" s="315">
        <v>0</v>
      </c>
      <c r="K154" s="315">
        <v>0</v>
      </c>
      <c r="L154" s="315">
        <v>0</v>
      </c>
      <c r="M154" s="315">
        <v>0</v>
      </c>
      <c r="N154" s="315">
        <v>0</v>
      </c>
      <c r="O154" s="315">
        <v>0</v>
      </c>
      <c r="P154" s="315">
        <v>0</v>
      </c>
      <c r="Q154" s="315">
        <v>0</v>
      </c>
      <c r="R154" s="315">
        <v>0</v>
      </c>
      <c r="S154" s="315">
        <v>0</v>
      </c>
      <c r="T154" s="316">
        <v>0</v>
      </c>
      <c r="U154" s="331">
        <v>0</v>
      </c>
      <c r="V154" s="315">
        <v>0</v>
      </c>
      <c r="W154" s="315">
        <v>0</v>
      </c>
      <c r="X154" s="315">
        <v>0</v>
      </c>
      <c r="Y154" s="315">
        <v>0</v>
      </c>
      <c r="Z154" s="315">
        <v>0</v>
      </c>
      <c r="AA154" s="320" t="e">
        <f t="shared" ref="AA154" si="174">AG154/U154/12*1000*1000</f>
        <v>#DIV/0!</v>
      </c>
      <c r="AB154" s="320" t="e">
        <f t="shared" ref="AB154" si="175">AH154/V154/12*1000*1000</f>
        <v>#DIV/0!</v>
      </c>
      <c r="AC154" s="320" t="e">
        <f t="shared" ref="AC154" si="176">AI154/W154/12*1000*1000</f>
        <v>#DIV/0!</v>
      </c>
      <c r="AD154" s="320" t="e">
        <f t="shared" ref="AD154" si="177">AJ154/X154/12*1000*1000</f>
        <v>#DIV/0!</v>
      </c>
      <c r="AE154" s="320" t="e">
        <f t="shared" ref="AE154" si="178">AK154/Y154/12*1000*1000</f>
        <v>#DIV/0!</v>
      </c>
      <c r="AF154" s="320" t="e">
        <f t="shared" ref="AF154" si="179">AL154/Z154/12*1000*1000</f>
        <v>#DIV/0!</v>
      </c>
      <c r="AG154" s="315">
        <v>0</v>
      </c>
      <c r="AH154" s="315">
        <v>0</v>
      </c>
      <c r="AI154" s="315">
        <v>0</v>
      </c>
      <c r="AJ154" s="315">
        <v>0</v>
      </c>
      <c r="AK154" s="315">
        <v>0</v>
      </c>
      <c r="AL154" s="316">
        <v>0</v>
      </c>
      <c r="AM154" s="3"/>
      <c r="AN154" s="3"/>
    </row>
    <row r="155" spans="1:40" ht="15.6">
      <c r="A155" s="325"/>
      <c r="B155" s="180"/>
      <c r="C155" s="178"/>
      <c r="D155" s="178"/>
      <c r="E155" s="178"/>
      <c r="F155" s="178"/>
      <c r="G155" s="178"/>
      <c r="H155" s="179"/>
      <c r="I155" s="332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9"/>
      <c r="U155" s="332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9"/>
      <c r="AM155" s="3"/>
      <c r="AN155" s="3"/>
    </row>
    <row r="156" spans="1:40" ht="16.2">
      <c r="A156" s="324" t="s">
        <v>759</v>
      </c>
      <c r="B156" s="91"/>
      <c r="C156" s="315">
        <f>C157</f>
        <v>0</v>
      </c>
      <c r="D156" s="315">
        <f t="shared" ref="D156:Z156" si="180">D157</f>
        <v>6.7140000000000004</v>
      </c>
      <c r="E156" s="315">
        <f t="shared" si="180"/>
        <v>8.4909999999999997</v>
      </c>
      <c r="F156" s="315">
        <f t="shared" si="180"/>
        <v>10.276999999999999</v>
      </c>
      <c r="G156" s="315">
        <f t="shared" si="180"/>
        <v>11.622</v>
      </c>
      <c r="H156" s="316">
        <f t="shared" si="180"/>
        <v>12.913</v>
      </c>
      <c r="I156" s="331">
        <f t="shared" si="180"/>
        <v>0</v>
      </c>
      <c r="J156" s="315">
        <f t="shared" si="180"/>
        <v>6.2389999999999999</v>
      </c>
      <c r="K156" s="315">
        <f t="shared" si="180"/>
        <v>7.89</v>
      </c>
      <c r="L156" s="315">
        <f t="shared" si="180"/>
        <v>9.5500000000000007</v>
      </c>
      <c r="M156" s="315">
        <f t="shared" si="180"/>
        <v>10.8</v>
      </c>
      <c r="N156" s="315">
        <f t="shared" si="180"/>
        <v>12</v>
      </c>
      <c r="O156" s="315">
        <f t="shared" si="180"/>
        <v>0</v>
      </c>
      <c r="P156" s="315">
        <f t="shared" si="180"/>
        <v>1.075</v>
      </c>
      <c r="Q156" s="315">
        <f t="shared" si="180"/>
        <v>2</v>
      </c>
      <c r="R156" s="315">
        <f t="shared" si="180"/>
        <v>2.5</v>
      </c>
      <c r="S156" s="315">
        <f t="shared" si="180"/>
        <v>3.5</v>
      </c>
      <c r="T156" s="316">
        <f t="shared" si="180"/>
        <v>4</v>
      </c>
      <c r="U156" s="331">
        <f t="shared" si="180"/>
        <v>0</v>
      </c>
      <c r="V156" s="315">
        <f t="shared" si="180"/>
        <v>7</v>
      </c>
      <c r="W156" s="315">
        <f t="shared" si="180"/>
        <v>7</v>
      </c>
      <c r="X156" s="315">
        <f t="shared" si="180"/>
        <v>10</v>
      </c>
      <c r="Y156" s="315">
        <f t="shared" si="180"/>
        <v>12</v>
      </c>
      <c r="Z156" s="315">
        <f t="shared" si="180"/>
        <v>15</v>
      </c>
      <c r="AA156" s="320" t="e">
        <f t="shared" ref="AA156" si="181">AG156/U156/12*1000*1000</f>
        <v>#DIV/0!</v>
      </c>
      <c r="AB156" s="320">
        <f t="shared" ref="AB156" si="182">AH156/V156/12*1000*1000</f>
        <v>18285.71428571429</v>
      </c>
      <c r="AC156" s="320">
        <f t="shared" ref="AC156" si="183">AI156/W156/12*1000*1000</f>
        <v>22607.142857142859</v>
      </c>
      <c r="AD156" s="320">
        <f t="shared" ref="AD156" si="184">AJ156/X156/12*1000*1000</f>
        <v>22599.999999999996</v>
      </c>
      <c r="AE156" s="320">
        <f t="shared" ref="AE156" si="185">AK156/Y156/12*1000*1000</f>
        <v>22597.222222222226</v>
      </c>
      <c r="AF156" s="320">
        <f t="shared" ref="AF156" si="186">AL156/Z156/12*1000*1000</f>
        <v>22661.111111111109</v>
      </c>
      <c r="AG156" s="315">
        <f t="shared" ref="AG156:AL156" si="187">AG157</f>
        <v>0</v>
      </c>
      <c r="AH156" s="315">
        <f t="shared" si="187"/>
        <v>1.536</v>
      </c>
      <c r="AI156" s="315">
        <f t="shared" si="187"/>
        <v>1.899</v>
      </c>
      <c r="AJ156" s="315">
        <f t="shared" si="187"/>
        <v>2.7120000000000002</v>
      </c>
      <c r="AK156" s="315">
        <f t="shared" si="187"/>
        <v>3.254</v>
      </c>
      <c r="AL156" s="316">
        <f t="shared" si="187"/>
        <v>4.0789999999999997</v>
      </c>
      <c r="AM156" s="3"/>
      <c r="AN156" s="3"/>
    </row>
    <row r="157" spans="1:40" ht="15.6">
      <c r="A157" s="325" t="s">
        <v>645</v>
      </c>
      <c r="B157" s="180" t="s">
        <v>650</v>
      </c>
      <c r="C157" s="178">
        <v>0</v>
      </c>
      <c r="D157" s="178">
        <v>6.7140000000000004</v>
      </c>
      <c r="E157" s="178">
        <v>8.4909999999999997</v>
      </c>
      <c r="F157" s="178">
        <v>10.276999999999999</v>
      </c>
      <c r="G157" s="178">
        <v>11.622</v>
      </c>
      <c r="H157" s="179">
        <v>12.913</v>
      </c>
      <c r="I157" s="332">
        <v>0</v>
      </c>
      <c r="J157" s="178">
        <v>6.2389999999999999</v>
      </c>
      <c r="K157" s="178">
        <v>7.89</v>
      </c>
      <c r="L157" s="178">
        <v>9.5500000000000007</v>
      </c>
      <c r="M157" s="178">
        <v>10.8</v>
      </c>
      <c r="N157" s="178">
        <v>12</v>
      </c>
      <c r="O157" s="178">
        <v>0</v>
      </c>
      <c r="P157" s="178">
        <v>1.075</v>
      </c>
      <c r="Q157" s="178">
        <v>2</v>
      </c>
      <c r="R157" s="178">
        <v>2.5</v>
      </c>
      <c r="S157" s="178">
        <v>3.5</v>
      </c>
      <c r="T157" s="179">
        <v>4</v>
      </c>
      <c r="U157" s="332">
        <v>0</v>
      </c>
      <c r="V157" s="178">
        <v>7</v>
      </c>
      <c r="W157" s="178">
        <v>7</v>
      </c>
      <c r="X157" s="178">
        <v>10</v>
      </c>
      <c r="Y157" s="178">
        <v>12</v>
      </c>
      <c r="Z157" s="178">
        <v>15</v>
      </c>
      <c r="AA157" s="239" t="e">
        <f t="shared" ref="AA157" si="188">AG157/U157/12*1000*1000</f>
        <v>#DIV/0!</v>
      </c>
      <c r="AB157" s="239">
        <f t="shared" ref="AB157" si="189">AH157/V157/12*1000*1000</f>
        <v>18285.71428571429</v>
      </c>
      <c r="AC157" s="239">
        <f t="shared" ref="AC157" si="190">AI157/W157/12*1000*1000</f>
        <v>22607.142857142859</v>
      </c>
      <c r="AD157" s="239">
        <f t="shared" ref="AD157" si="191">AJ157/X157/12*1000*1000</f>
        <v>22599.999999999996</v>
      </c>
      <c r="AE157" s="239">
        <f t="shared" ref="AE157" si="192">AK157/Y157/12*1000*1000</f>
        <v>22597.222222222226</v>
      </c>
      <c r="AF157" s="239">
        <f t="shared" ref="AF157" si="193">AL157/Z157/12*1000*1000</f>
        <v>22661.111111111109</v>
      </c>
      <c r="AG157" s="178">
        <v>0</v>
      </c>
      <c r="AH157" s="178">
        <v>1.536</v>
      </c>
      <c r="AI157" s="178">
        <v>1.899</v>
      </c>
      <c r="AJ157" s="178">
        <v>2.7120000000000002</v>
      </c>
      <c r="AK157" s="178">
        <v>3.254</v>
      </c>
      <c r="AL157" s="179">
        <v>4.0789999999999997</v>
      </c>
      <c r="AM157" s="3"/>
      <c r="AN157" s="3"/>
    </row>
    <row r="158" spans="1:40" ht="15.6">
      <c r="A158" s="325"/>
      <c r="B158" s="180"/>
      <c r="C158" s="178"/>
      <c r="D158" s="178"/>
      <c r="E158" s="178"/>
      <c r="F158" s="178"/>
      <c r="G158" s="178"/>
      <c r="H158" s="179"/>
      <c r="I158" s="332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9"/>
      <c r="U158" s="332"/>
      <c r="V158" s="178"/>
      <c r="W158" s="178"/>
      <c r="X158" s="178"/>
      <c r="Y158" s="178"/>
      <c r="Z158" s="178"/>
      <c r="AA158" s="239"/>
      <c r="AB158" s="239"/>
      <c r="AC158" s="239"/>
      <c r="AD158" s="239"/>
      <c r="AE158" s="239"/>
      <c r="AF158" s="239"/>
      <c r="AG158" s="178"/>
      <c r="AH158" s="178"/>
      <c r="AI158" s="178"/>
      <c r="AJ158" s="178"/>
      <c r="AK158" s="178"/>
      <c r="AL158" s="179"/>
      <c r="AM158" s="3"/>
      <c r="AN158" s="3"/>
    </row>
    <row r="159" spans="1:40" ht="15.6">
      <c r="A159" s="325"/>
      <c r="B159" s="180"/>
      <c r="C159" s="178"/>
      <c r="D159" s="178"/>
      <c r="E159" s="178"/>
      <c r="F159" s="178"/>
      <c r="G159" s="178"/>
      <c r="H159" s="179"/>
      <c r="I159" s="332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332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9"/>
      <c r="AM159" s="3"/>
      <c r="AN159" s="3"/>
    </row>
    <row r="160" spans="1:40" ht="15.6">
      <c r="A160" s="325"/>
      <c r="B160" s="180"/>
      <c r="C160" s="178"/>
      <c r="D160" s="178"/>
      <c r="E160" s="178"/>
      <c r="F160" s="178"/>
      <c r="G160" s="178"/>
      <c r="H160" s="179"/>
      <c r="I160" s="332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9"/>
      <c r="U160" s="332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9"/>
      <c r="AM160" s="3"/>
      <c r="AN160" s="3"/>
    </row>
    <row r="161" spans="1:40" ht="15.6">
      <c r="A161" s="325"/>
      <c r="B161" s="180"/>
      <c r="C161" s="178"/>
      <c r="D161" s="178"/>
      <c r="E161" s="178"/>
      <c r="F161" s="178"/>
      <c r="G161" s="178"/>
      <c r="H161" s="179"/>
      <c r="I161" s="332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9"/>
      <c r="U161" s="332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9"/>
      <c r="AM161" s="3"/>
      <c r="AN161" s="3"/>
    </row>
    <row r="162" spans="1:40" ht="15.6">
      <c r="A162" s="325"/>
      <c r="B162" s="180"/>
      <c r="C162" s="178"/>
      <c r="D162" s="178"/>
      <c r="E162" s="178"/>
      <c r="F162" s="178"/>
      <c r="G162" s="178"/>
      <c r="H162" s="179"/>
      <c r="I162" s="332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9"/>
      <c r="U162" s="332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9"/>
      <c r="AM162" s="3"/>
      <c r="AN162" s="3"/>
    </row>
    <row r="163" spans="1:40" ht="15.6">
      <c r="A163" s="325"/>
      <c r="B163" s="180"/>
      <c r="C163" s="178"/>
      <c r="D163" s="178"/>
      <c r="E163" s="178"/>
      <c r="F163" s="178"/>
      <c r="G163" s="178"/>
      <c r="H163" s="179"/>
      <c r="I163" s="332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9"/>
      <c r="U163" s="332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9"/>
      <c r="AM163" s="3"/>
      <c r="AN163" s="3"/>
    </row>
    <row r="164" spans="1:40" ht="15.6">
      <c r="A164" s="325"/>
      <c r="B164" s="180"/>
      <c r="C164" s="178"/>
      <c r="D164" s="178"/>
      <c r="E164" s="178"/>
      <c r="F164" s="178"/>
      <c r="G164" s="178"/>
      <c r="H164" s="179"/>
      <c r="I164" s="332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9"/>
      <c r="U164" s="332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9"/>
      <c r="AM164" s="3"/>
      <c r="AN164" s="3"/>
    </row>
    <row r="165" spans="1:40" ht="15.6">
      <c r="A165" s="326"/>
      <c r="B165" s="89"/>
      <c r="C165" s="178"/>
      <c r="D165" s="178"/>
      <c r="E165" s="178"/>
      <c r="F165" s="178"/>
      <c r="G165" s="178"/>
      <c r="H165" s="179"/>
      <c r="I165" s="332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9"/>
      <c r="U165" s="332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9"/>
      <c r="AM165" s="3"/>
      <c r="AN165" s="3"/>
    </row>
    <row r="166" spans="1:40" ht="15.6">
      <c r="A166" s="325"/>
      <c r="B166" s="180"/>
      <c r="C166" s="178"/>
      <c r="D166" s="178"/>
      <c r="E166" s="178"/>
      <c r="F166" s="178"/>
      <c r="G166" s="178"/>
      <c r="H166" s="179"/>
      <c r="I166" s="332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9"/>
      <c r="U166" s="332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9"/>
      <c r="AM166" s="3"/>
      <c r="AN166" s="3"/>
    </row>
    <row r="167" spans="1:40" ht="16.2">
      <c r="A167" s="95" t="s">
        <v>250</v>
      </c>
      <c r="B167" s="88"/>
      <c r="C167" s="317">
        <f>SUM(C169:C183)</f>
        <v>0</v>
      </c>
      <c r="D167" s="317">
        <f t="shared" ref="D167:AL167" si="194">SUM(D169:D183)</f>
        <v>0</v>
      </c>
      <c r="E167" s="317">
        <f t="shared" si="194"/>
        <v>0</v>
      </c>
      <c r="F167" s="317">
        <f t="shared" si="194"/>
        <v>0</v>
      </c>
      <c r="G167" s="317">
        <f t="shared" si="194"/>
        <v>0</v>
      </c>
      <c r="H167" s="318">
        <f t="shared" si="194"/>
        <v>0</v>
      </c>
      <c r="I167" s="329">
        <f t="shared" si="194"/>
        <v>0</v>
      </c>
      <c r="J167" s="317">
        <f t="shared" si="194"/>
        <v>0</v>
      </c>
      <c r="K167" s="317">
        <f t="shared" si="194"/>
        <v>0</v>
      </c>
      <c r="L167" s="317">
        <f t="shared" si="194"/>
        <v>0</v>
      </c>
      <c r="M167" s="317">
        <f t="shared" si="194"/>
        <v>0</v>
      </c>
      <c r="N167" s="317">
        <f t="shared" si="194"/>
        <v>0</v>
      </c>
      <c r="O167" s="317">
        <f t="shared" si="194"/>
        <v>0</v>
      </c>
      <c r="P167" s="317">
        <f t="shared" si="194"/>
        <v>0</v>
      </c>
      <c r="Q167" s="317">
        <f t="shared" si="194"/>
        <v>0</v>
      </c>
      <c r="R167" s="317">
        <f t="shared" si="194"/>
        <v>0</v>
      </c>
      <c r="S167" s="317">
        <f t="shared" si="194"/>
        <v>0</v>
      </c>
      <c r="T167" s="318">
        <f t="shared" si="194"/>
        <v>0</v>
      </c>
      <c r="U167" s="329">
        <f t="shared" si="194"/>
        <v>0</v>
      </c>
      <c r="V167" s="317">
        <f t="shared" si="194"/>
        <v>0</v>
      </c>
      <c r="W167" s="317">
        <f t="shared" si="194"/>
        <v>0</v>
      </c>
      <c r="X167" s="317">
        <f t="shared" si="194"/>
        <v>0</v>
      </c>
      <c r="Y167" s="317">
        <f t="shared" si="194"/>
        <v>0</v>
      </c>
      <c r="Z167" s="317">
        <f t="shared" si="194"/>
        <v>0</v>
      </c>
      <c r="AA167" s="317" t="e">
        <f>AVERAGE(AA169:AA183)</f>
        <v>#DIV/0!</v>
      </c>
      <c r="AB167" s="317" t="e">
        <f>AVERAGE(AB169:AB183)</f>
        <v>#DIV/0!</v>
      </c>
      <c r="AC167" s="317" t="e">
        <f t="shared" ref="AC167:AF167" si="195">AVERAGE(AC169:AC183)</f>
        <v>#DIV/0!</v>
      </c>
      <c r="AD167" s="317" t="e">
        <f t="shared" si="195"/>
        <v>#DIV/0!</v>
      </c>
      <c r="AE167" s="317" t="e">
        <f t="shared" si="195"/>
        <v>#DIV/0!</v>
      </c>
      <c r="AF167" s="317" t="e">
        <f t="shared" si="195"/>
        <v>#DIV/0!</v>
      </c>
      <c r="AG167" s="317">
        <f t="shared" si="194"/>
        <v>0</v>
      </c>
      <c r="AH167" s="317">
        <f t="shared" si="194"/>
        <v>0</v>
      </c>
      <c r="AI167" s="317">
        <f t="shared" si="194"/>
        <v>0</v>
      </c>
      <c r="AJ167" s="317">
        <f t="shared" si="194"/>
        <v>0</v>
      </c>
      <c r="AK167" s="317">
        <f t="shared" si="194"/>
        <v>0</v>
      </c>
      <c r="AL167" s="318">
        <f t="shared" si="194"/>
        <v>0</v>
      </c>
      <c r="AM167" s="3"/>
      <c r="AN167" s="3"/>
    </row>
    <row r="168" spans="1:40" ht="15.6">
      <c r="A168" s="323" t="s">
        <v>239</v>
      </c>
      <c r="B168" s="85"/>
      <c r="C168" s="237"/>
      <c r="D168" s="237"/>
      <c r="E168" s="237"/>
      <c r="F168" s="237"/>
      <c r="G168" s="237"/>
      <c r="H168" s="238"/>
      <c r="I168" s="330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8"/>
      <c r="U168" s="330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8"/>
      <c r="AM168" s="3"/>
      <c r="AN168" s="3"/>
    </row>
    <row r="169" spans="1:40" ht="15.6">
      <c r="A169" s="325"/>
      <c r="B169" s="180"/>
      <c r="C169" s="178"/>
      <c r="D169" s="178"/>
      <c r="E169" s="178"/>
      <c r="F169" s="178"/>
      <c r="G169" s="178"/>
      <c r="H169" s="179"/>
      <c r="I169" s="332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9"/>
      <c r="U169" s="332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9"/>
      <c r="AM169" s="3"/>
      <c r="AN169" s="3"/>
    </row>
    <row r="170" spans="1:40" ht="15.6">
      <c r="A170" s="325"/>
      <c r="B170" s="180"/>
      <c r="C170" s="178"/>
      <c r="D170" s="178"/>
      <c r="E170" s="178"/>
      <c r="F170" s="178"/>
      <c r="G170" s="178"/>
      <c r="H170" s="179"/>
      <c r="I170" s="332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9"/>
      <c r="U170" s="332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9"/>
      <c r="AM170" s="3"/>
      <c r="AN170" s="3"/>
    </row>
    <row r="171" spans="1:40" ht="15.6">
      <c r="A171" s="325"/>
      <c r="B171" s="180"/>
      <c r="C171" s="178"/>
      <c r="D171" s="178"/>
      <c r="E171" s="178"/>
      <c r="F171" s="178"/>
      <c r="G171" s="178"/>
      <c r="H171" s="179"/>
      <c r="I171" s="332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9"/>
      <c r="U171" s="332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9"/>
      <c r="AM171" s="3"/>
      <c r="AN171" s="3"/>
    </row>
    <row r="172" spans="1:40" ht="15.6">
      <c r="A172" s="325"/>
      <c r="B172" s="180"/>
      <c r="C172" s="178"/>
      <c r="D172" s="178"/>
      <c r="E172" s="178"/>
      <c r="F172" s="178"/>
      <c r="G172" s="178"/>
      <c r="H172" s="179"/>
      <c r="I172" s="332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9"/>
      <c r="U172" s="332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9"/>
      <c r="AM172" s="3"/>
      <c r="AN172" s="3"/>
    </row>
    <row r="173" spans="1:40" ht="15.6">
      <c r="A173" s="325"/>
      <c r="B173" s="180"/>
      <c r="C173" s="178"/>
      <c r="D173" s="178"/>
      <c r="E173" s="178"/>
      <c r="F173" s="178"/>
      <c r="G173" s="178"/>
      <c r="H173" s="179"/>
      <c r="I173" s="332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9"/>
      <c r="U173" s="332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9"/>
      <c r="AM173" s="3"/>
      <c r="AN173" s="3"/>
    </row>
    <row r="174" spans="1:40" ht="15.6">
      <c r="A174" s="325"/>
      <c r="B174" s="180"/>
      <c r="C174" s="178"/>
      <c r="D174" s="178"/>
      <c r="E174" s="178"/>
      <c r="F174" s="178"/>
      <c r="G174" s="178"/>
      <c r="H174" s="179"/>
      <c r="I174" s="332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9"/>
      <c r="U174" s="332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9"/>
      <c r="AM174" s="3"/>
      <c r="AN174" s="3"/>
    </row>
    <row r="175" spans="1:40" ht="15.6">
      <c r="A175" s="325"/>
      <c r="B175" s="180"/>
      <c r="C175" s="178"/>
      <c r="D175" s="178"/>
      <c r="E175" s="178"/>
      <c r="F175" s="178"/>
      <c r="G175" s="178"/>
      <c r="H175" s="179"/>
      <c r="I175" s="332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9"/>
      <c r="U175" s="332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9"/>
      <c r="AM175" s="3"/>
      <c r="AN175" s="3"/>
    </row>
    <row r="176" spans="1:40" ht="15.6">
      <c r="A176" s="325"/>
      <c r="B176" s="180"/>
      <c r="C176" s="178"/>
      <c r="D176" s="178"/>
      <c r="E176" s="178"/>
      <c r="F176" s="178"/>
      <c r="G176" s="178"/>
      <c r="H176" s="179"/>
      <c r="I176" s="332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9"/>
      <c r="U176" s="332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9"/>
      <c r="AM176" s="3"/>
      <c r="AN176" s="3"/>
    </row>
    <row r="177" spans="1:40" ht="15.6">
      <c r="A177" s="325"/>
      <c r="B177" s="180"/>
      <c r="C177" s="178"/>
      <c r="D177" s="178"/>
      <c r="E177" s="178"/>
      <c r="F177" s="178"/>
      <c r="G177" s="178"/>
      <c r="H177" s="179"/>
      <c r="I177" s="332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9"/>
      <c r="U177" s="332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9"/>
      <c r="AM177" s="3"/>
      <c r="AN177" s="3"/>
    </row>
    <row r="178" spans="1:40" ht="15.6">
      <c r="A178" s="325"/>
      <c r="B178" s="180"/>
      <c r="C178" s="178"/>
      <c r="D178" s="178"/>
      <c r="E178" s="178"/>
      <c r="F178" s="178"/>
      <c r="G178" s="178"/>
      <c r="H178" s="179"/>
      <c r="I178" s="332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9"/>
      <c r="U178" s="332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9"/>
      <c r="AM178" s="3"/>
      <c r="AN178" s="3"/>
    </row>
    <row r="179" spans="1:40" ht="15.6">
      <c r="A179" s="325"/>
      <c r="B179" s="180"/>
      <c r="C179" s="178"/>
      <c r="D179" s="178"/>
      <c r="E179" s="178"/>
      <c r="F179" s="178"/>
      <c r="G179" s="178"/>
      <c r="H179" s="179"/>
      <c r="I179" s="332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9"/>
      <c r="U179" s="332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9"/>
      <c r="AM179" s="3"/>
      <c r="AN179" s="3"/>
    </row>
    <row r="180" spans="1:40" ht="15.6">
      <c r="A180" s="325"/>
      <c r="B180" s="180"/>
      <c r="C180" s="178"/>
      <c r="D180" s="178"/>
      <c r="E180" s="178"/>
      <c r="F180" s="178"/>
      <c r="G180" s="178"/>
      <c r="H180" s="179"/>
      <c r="I180" s="332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9"/>
      <c r="U180" s="332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9"/>
      <c r="AM180" s="3"/>
      <c r="AN180" s="3"/>
    </row>
    <row r="181" spans="1:40" ht="15.6">
      <c r="A181" s="325"/>
      <c r="B181" s="180"/>
      <c r="C181" s="178"/>
      <c r="D181" s="178"/>
      <c r="E181" s="178"/>
      <c r="F181" s="178"/>
      <c r="G181" s="178"/>
      <c r="H181" s="179"/>
      <c r="I181" s="332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9"/>
      <c r="U181" s="332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9"/>
      <c r="AM181" s="3"/>
      <c r="AN181" s="3"/>
    </row>
    <row r="182" spans="1:40" ht="15.6">
      <c r="A182" s="326"/>
      <c r="B182" s="89"/>
      <c r="C182" s="178"/>
      <c r="D182" s="178"/>
      <c r="E182" s="178"/>
      <c r="F182" s="178"/>
      <c r="G182" s="178"/>
      <c r="H182" s="179"/>
      <c r="I182" s="332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9"/>
      <c r="U182" s="332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9"/>
      <c r="AM182" s="4"/>
      <c r="AN182" s="4"/>
    </row>
    <row r="183" spans="1:40" ht="15.6">
      <c r="A183" s="325"/>
      <c r="B183" s="180"/>
      <c r="C183" s="178"/>
      <c r="D183" s="178"/>
      <c r="E183" s="178"/>
      <c r="F183" s="178"/>
      <c r="G183" s="178"/>
      <c r="H183" s="179"/>
      <c r="I183" s="332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9"/>
      <c r="U183" s="332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9"/>
      <c r="AM183" s="4"/>
      <c r="AN183" s="4"/>
    </row>
    <row r="184" spans="1:40" ht="32.4">
      <c r="A184" s="95" t="s">
        <v>251</v>
      </c>
      <c r="B184" s="88"/>
      <c r="C184" s="317">
        <f>SUM(C186:C200)</f>
        <v>0</v>
      </c>
      <c r="D184" s="317">
        <f t="shared" ref="D184:AL184" si="196">SUM(D186:D200)</f>
        <v>0</v>
      </c>
      <c r="E184" s="317">
        <f t="shared" si="196"/>
        <v>0</v>
      </c>
      <c r="F184" s="317">
        <f t="shared" si="196"/>
        <v>0</v>
      </c>
      <c r="G184" s="317">
        <f t="shared" si="196"/>
        <v>0</v>
      </c>
      <c r="H184" s="318">
        <f t="shared" si="196"/>
        <v>0</v>
      </c>
      <c r="I184" s="329">
        <f t="shared" si="196"/>
        <v>0</v>
      </c>
      <c r="J184" s="317">
        <f t="shared" si="196"/>
        <v>0</v>
      </c>
      <c r="K184" s="317">
        <f t="shared" si="196"/>
        <v>0</v>
      </c>
      <c r="L184" s="317">
        <f t="shared" si="196"/>
        <v>0</v>
      </c>
      <c r="M184" s="317">
        <f t="shared" si="196"/>
        <v>0</v>
      </c>
      <c r="N184" s="317">
        <f t="shared" si="196"/>
        <v>0</v>
      </c>
      <c r="O184" s="317">
        <f t="shared" si="196"/>
        <v>0</v>
      </c>
      <c r="P184" s="317">
        <f t="shared" si="196"/>
        <v>0</v>
      </c>
      <c r="Q184" s="317">
        <f t="shared" si="196"/>
        <v>0</v>
      </c>
      <c r="R184" s="317">
        <f t="shared" si="196"/>
        <v>0</v>
      </c>
      <c r="S184" s="317">
        <f t="shared" si="196"/>
        <v>0</v>
      </c>
      <c r="T184" s="318">
        <f t="shared" si="196"/>
        <v>0</v>
      </c>
      <c r="U184" s="329">
        <f t="shared" si="196"/>
        <v>0</v>
      </c>
      <c r="V184" s="317">
        <f t="shared" si="196"/>
        <v>0</v>
      </c>
      <c r="W184" s="317">
        <f t="shared" si="196"/>
        <v>0</v>
      </c>
      <c r="X184" s="317">
        <f t="shared" si="196"/>
        <v>0</v>
      </c>
      <c r="Y184" s="317">
        <f t="shared" si="196"/>
        <v>0</v>
      </c>
      <c r="Z184" s="317">
        <f t="shared" si="196"/>
        <v>0</v>
      </c>
      <c r="AA184" s="317" t="e">
        <f>AVERAGE(AA186:AA200)</f>
        <v>#DIV/0!</v>
      </c>
      <c r="AB184" s="317" t="e">
        <f t="shared" ref="AB184:AF184" si="197">AVERAGE(AB186:AB200)</f>
        <v>#DIV/0!</v>
      </c>
      <c r="AC184" s="317" t="e">
        <f t="shared" si="197"/>
        <v>#DIV/0!</v>
      </c>
      <c r="AD184" s="317" t="e">
        <f t="shared" si="197"/>
        <v>#DIV/0!</v>
      </c>
      <c r="AE184" s="317" t="e">
        <f t="shared" si="197"/>
        <v>#DIV/0!</v>
      </c>
      <c r="AF184" s="317" t="e">
        <f t="shared" si="197"/>
        <v>#DIV/0!</v>
      </c>
      <c r="AG184" s="317">
        <f t="shared" si="196"/>
        <v>0</v>
      </c>
      <c r="AH184" s="317">
        <f t="shared" si="196"/>
        <v>0</v>
      </c>
      <c r="AI184" s="317">
        <f t="shared" si="196"/>
        <v>0</v>
      </c>
      <c r="AJ184" s="317">
        <f t="shared" si="196"/>
        <v>0</v>
      </c>
      <c r="AK184" s="317">
        <f t="shared" si="196"/>
        <v>0</v>
      </c>
      <c r="AL184" s="318">
        <f t="shared" si="196"/>
        <v>0</v>
      </c>
      <c r="AM184" s="4"/>
      <c r="AN184" s="4"/>
    </row>
    <row r="185" spans="1:40" ht="15.6">
      <c r="A185" s="323" t="s">
        <v>239</v>
      </c>
      <c r="B185" s="85"/>
      <c r="C185" s="237"/>
      <c r="D185" s="237"/>
      <c r="E185" s="237"/>
      <c r="F185" s="237"/>
      <c r="G185" s="237"/>
      <c r="H185" s="238"/>
      <c r="I185" s="330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8"/>
      <c r="U185" s="330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8"/>
      <c r="AM185" s="3"/>
      <c r="AN185" s="3"/>
    </row>
    <row r="186" spans="1:40" ht="15.6">
      <c r="A186" s="325"/>
      <c r="B186" s="180"/>
      <c r="C186" s="178"/>
      <c r="D186" s="178"/>
      <c r="E186" s="178"/>
      <c r="F186" s="178"/>
      <c r="G186" s="178"/>
      <c r="H186" s="179"/>
      <c r="I186" s="332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9"/>
      <c r="U186" s="332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9"/>
      <c r="AM186" s="3"/>
      <c r="AN186" s="3"/>
    </row>
    <row r="187" spans="1:40" ht="15.6">
      <c r="A187" s="325"/>
      <c r="B187" s="180"/>
      <c r="C187" s="178"/>
      <c r="D187" s="178"/>
      <c r="E187" s="178"/>
      <c r="F187" s="178"/>
      <c r="G187" s="178"/>
      <c r="H187" s="179"/>
      <c r="I187" s="332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9"/>
      <c r="U187" s="332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9"/>
      <c r="AM187" s="3"/>
      <c r="AN187" s="3"/>
    </row>
    <row r="188" spans="1:40" ht="15.6">
      <c r="A188" s="325"/>
      <c r="B188" s="180"/>
      <c r="C188" s="178"/>
      <c r="D188" s="178"/>
      <c r="E188" s="178"/>
      <c r="F188" s="178"/>
      <c r="G188" s="178"/>
      <c r="H188" s="179"/>
      <c r="I188" s="332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9"/>
      <c r="U188" s="332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9"/>
      <c r="AM188" s="3"/>
      <c r="AN188" s="3"/>
    </row>
    <row r="189" spans="1:40" ht="15.6">
      <c r="A189" s="325"/>
      <c r="B189" s="180"/>
      <c r="C189" s="178"/>
      <c r="D189" s="178"/>
      <c r="E189" s="178"/>
      <c r="F189" s="178"/>
      <c r="G189" s="178"/>
      <c r="H189" s="179"/>
      <c r="I189" s="332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9"/>
      <c r="U189" s="332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9"/>
      <c r="AM189" s="3"/>
      <c r="AN189" s="3"/>
    </row>
    <row r="190" spans="1:40" ht="15.6">
      <c r="A190" s="325"/>
      <c r="B190" s="180"/>
      <c r="C190" s="178"/>
      <c r="D190" s="178"/>
      <c r="E190" s="178"/>
      <c r="F190" s="178"/>
      <c r="G190" s="178"/>
      <c r="H190" s="179"/>
      <c r="I190" s="332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9"/>
      <c r="U190" s="332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9"/>
      <c r="AM190" s="3"/>
      <c r="AN190" s="3"/>
    </row>
    <row r="191" spans="1:40" ht="15.6">
      <c r="A191" s="325"/>
      <c r="B191" s="180"/>
      <c r="C191" s="178"/>
      <c r="D191" s="178"/>
      <c r="E191" s="178"/>
      <c r="F191" s="178"/>
      <c r="G191" s="178"/>
      <c r="H191" s="179"/>
      <c r="I191" s="332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9"/>
      <c r="U191" s="332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9"/>
      <c r="AM191" s="3"/>
      <c r="AN191" s="3"/>
    </row>
    <row r="192" spans="1:40" ht="15.6">
      <c r="A192" s="325"/>
      <c r="B192" s="180"/>
      <c r="C192" s="178"/>
      <c r="D192" s="178"/>
      <c r="E192" s="178"/>
      <c r="F192" s="178"/>
      <c r="G192" s="178"/>
      <c r="H192" s="179"/>
      <c r="I192" s="332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9"/>
      <c r="U192" s="332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9"/>
      <c r="AM192" s="3"/>
      <c r="AN192" s="3"/>
    </row>
    <row r="193" spans="1:40" ht="15.6">
      <c r="A193" s="325"/>
      <c r="B193" s="180"/>
      <c r="C193" s="178"/>
      <c r="D193" s="178"/>
      <c r="E193" s="178"/>
      <c r="F193" s="178"/>
      <c r="G193" s="178"/>
      <c r="H193" s="179"/>
      <c r="I193" s="332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9"/>
      <c r="U193" s="332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9"/>
      <c r="AM193" s="3"/>
      <c r="AN193" s="3"/>
    </row>
    <row r="194" spans="1:40" ht="15.6">
      <c r="A194" s="325"/>
      <c r="B194" s="180"/>
      <c r="C194" s="178"/>
      <c r="D194" s="178"/>
      <c r="E194" s="178"/>
      <c r="F194" s="178"/>
      <c r="G194" s="178"/>
      <c r="H194" s="179"/>
      <c r="I194" s="332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9"/>
      <c r="U194" s="332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9"/>
      <c r="AM194" s="3"/>
      <c r="AN194" s="3"/>
    </row>
    <row r="195" spans="1:40" ht="15.6">
      <c r="A195" s="325"/>
      <c r="B195" s="180"/>
      <c r="C195" s="178"/>
      <c r="D195" s="178"/>
      <c r="E195" s="178"/>
      <c r="F195" s="178"/>
      <c r="G195" s="178"/>
      <c r="H195" s="179"/>
      <c r="I195" s="332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9"/>
      <c r="U195" s="332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9"/>
      <c r="AM195" s="3"/>
      <c r="AN195" s="3"/>
    </row>
    <row r="196" spans="1:40" ht="15.6">
      <c r="A196" s="325"/>
      <c r="B196" s="180"/>
      <c r="C196" s="178"/>
      <c r="D196" s="178"/>
      <c r="E196" s="178"/>
      <c r="F196" s="178"/>
      <c r="G196" s="178"/>
      <c r="H196" s="179"/>
      <c r="I196" s="332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9"/>
      <c r="U196" s="332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9"/>
      <c r="AM196" s="3"/>
      <c r="AN196" s="3"/>
    </row>
    <row r="197" spans="1:40" ht="15.6">
      <c r="A197" s="325"/>
      <c r="B197" s="180"/>
      <c r="C197" s="178"/>
      <c r="D197" s="178"/>
      <c r="E197" s="178"/>
      <c r="F197" s="178"/>
      <c r="G197" s="178"/>
      <c r="H197" s="179"/>
      <c r="I197" s="332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9"/>
      <c r="U197" s="332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9"/>
      <c r="AM197" s="3"/>
      <c r="AN197" s="3"/>
    </row>
    <row r="198" spans="1:40" ht="15.6">
      <c r="A198" s="325"/>
      <c r="B198" s="180"/>
      <c r="C198" s="178"/>
      <c r="D198" s="178"/>
      <c r="E198" s="178"/>
      <c r="F198" s="178"/>
      <c r="G198" s="178"/>
      <c r="H198" s="179"/>
      <c r="I198" s="332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9"/>
      <c r="U198" s="332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9"/>
      <c r="AM198" s="3"/>
      <c r="AN198" s="3"/>
    </row>
    <row r="199" spans="1:40" ht="15.6">
      <c r="A199" s="326"/>
      <c r="B199" s="89"/>
      <c r="C199" s="178"/>
      <c r="D199" s="178"/>
      <c r="E199" s="178"/>
      <c r="F199" s="178"/>
      <c r="G199" s="178"/>
      <c r="H199" s="179"/>
      <c r="I199" s="332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9"/>
      <c r="U199" s="332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9"/>
      <c r="AM199" s="3"/>
      <c r="AN199" s="3"/>
    </row>
    <row r="200" spans="1:40" ht="15.6">
      <c r="A200" s="325"/>
      <c r="B200" s="180"/>
      <c r="C200" s="178"/>
      <c r="D200" s="178"/>
      <c r="E200" s="178"/>
      <c r="F200" s="178"/>
      <c r="G200" s="178"/>
      <c r="H200" s="179"/>
      <c r="I200" s="332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9"/>
      <c r="U200" s="332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9"/>
      <c r="AM200" s="3"/>
      <c r="AN200" s="3"/>
    </row>
    <row r="201" spans="1:40" ht="16.2">
      <c r="A201" s="95" t="s">
        <v>252</v>
      </c>
      <c r="B201" s="88"/>
      <c r="C201" s="317">
        <f>SUM(C203:C217)</f>
        <v>0</v>
      </c>
      <c r="D201" s="317">
        <f t="shared" ref="D201:AL201" si="198">SUM(D203:D217)</f>
        <v>0</v>
      </c>
      <c r="E201" s="317">
        <f t="shared" si="198"/>
        <v>0</v>
      </c>
      <c r="F201" s="317">
        <f t="shared" si="198"/>
        <v>0</v>
      </c>
      <c r="G201" s="317">
        <f t="shared" si="198"/>
        <v>0</v>
      </c>
      <c r="H201" s="318">
        <f t="shared" si="198"/>
        <v>0</v>
      </c>
      <c r="I201" s="329">
        <f t="shared" si="198"/>
        <v>0</v>
      </c>
      <c r="J201" s="317">
        <f t="shared" si="198"/>
        <v>0</v>
      </c>
      <c r="K201" s="317">
        <f t="shared" si="198"/>
        <v>0</v>
      </c>
      <c r="L201" s="317">
        <f t="shared" si="198"/>
        <v>0</v>
      </c>
      <c r="M201" s="317">
        <f t="shared" si="198"/>
        <v>0</v>
      </c>
      <c r="N201" s="317">
        <f t="shared" si="198"/>
        <v>0</v>
      </c>
      <c r="O201" s="317">
        <f t="shared" si="198"/>
        <v>0</v>
      </c>
      <c r="P201" s="317">
        <f t="shared" si="198"/>
        <v>0</v>
      </c>
      <c r="Q201" s="317">
        <f t="shared" si="198"/>
        <v>0</v>
      </c>
      <c r="R201" s="317">
        <f t="shared" si="198"/>
        <v>0</v>
      </c>
      <c r="S201" s="317">
        <f t="shared" si="198"/>
        <v>0</v>
      </c>
      <c r="T201" s="318">
        <f t="shared" si="198"/>
        <v>0</v>
      </c>
      <c r="U201" s="329">
        <f t="shared" si="198"/>
        <v>0</v>
      </c>
      <c r="V201" s="317">
        <f t="shared" si="198"/>
        <v>0</v>
      </c>
      <c r="W201" s="317">
        <f t="shared" si="198"/>
        <v>0</v>
      </c>
      <c r="X201" s="317">
        <f t="shared" si="198"/>
        <v>0</v>
      </c>
      <c r="Y201" s="317">
        <f t="shared" si="198"/>
        <v>0</v>
      </c>
      <c r="Z201" s="317">
        <f t="shared" si="198"/>
        <v>0</v>
      </c>
      <c r="AA201" s="317" t="e">
        <f>AVERAGE(AA203:AA217)</f>
        <v>#DIV/0!</v>
      </c>
      <c r="AB201" s="317" t="e">
        <f t="shared" ref="AB201:AF201" si="199">AVERAGE(AB203:AB217)</f>
        <v>#DIV/0!</v>
      </c>
      <c r="AC201" s="317" t="e">
        <f t="shared" si="199"/>
        <v>#DIV/0!</v>
      </c>
      <c r="AD201" s="317" t="e">
        <f t="shared" si="199"/>
        <v>#DIV/0!</v>
      </c>
      <c r="AE201" s="317" t="e">
        <f t="shared" si="199"/>
        <v>#DIV/0!</v>
      </c>
      <c r="AF201" s="317" t="e">
        <f t="shared" si="199"/>
        <v>#DIV/0!</v>
      </c>
      <c r="AG201" s="317">
        <f t="shared" si="198"/>
        <v>0</v>
      </c>
      <c r="AH201" s="317">
        <f t="shared" si="198"/>
        <v>0</v>
      </c>
      <c r="AI201" s="317">
        <f t="shared" si="198"/>
        <v>0</v>
      </c>
      <c r="AJ201" s="317">
        <f t="shared" si="198"/>
        <v>0</v>
      </c>
      <c r="AK201" s="317">
        <f t="shared" si="198"/>
        <v>0</v>
      </c>
      <c r="AL201" s="318">
        <f t="shared" si="198"/>
        <v>0</v>
      </c>
      <c r="AM201" s="3"/>
      <c r="AN201" s="3"/>
    </row>
    <row r="202" spans="1:40" ht="15.6">
      <c r="A202" s="323" t="s">
        <v>239</v>
      </c>
      <c r="B202" s="85"/>
      <c r="C202" s="237"/>
      <c r="D202" s="237"/>
      <c r="E202" s="237"/>
      <c r="F202" s="237"/>
      <c r="G202" s="237"/>
      <c r="H202" s="238"/>
      <c r="I202" s="330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8"/>
      <c r="U202" s="330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8"/>
      <c r="AM202" s="3"/>
      <c r="AN202" s="3"/>
    </row>
    <row r="203" spans="1:40" ht="15.6">
      <c r="A203" s="325"/>
      <c r="B203" s="180"/>
      <c r="C203" s="178"/>
      <c r="D203" s="178"/>
      <c r="E203" s="178"/>
      <c r="F203" s="178"/>
      <c r="G203" s="178"/>
      <c r="H203" s="179"/>
      <c r="I203" s="332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9"/>
      <c r="U203" s="332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9"/>
      <c r="AM203" s="3"/>
      <c r="AN203" s="3"/>
    </row>
    <row r="204" spans="1:40" ht="15.6">
      <c r="A204" s="325"/>
      <c r="B204" s="180"/>
      <c r="C204" s="178"/>
      <c r="D204" s="178"/>
      <c r="E204" s="178"/>
      <c r="F204" s="178"/>
      <c r="G204" s="178"/>
      <c r="H204" s="179"/>
      <c r="I204" s="332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9"/>
      <c r="U204" s="332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9"/>
      <c r="AM204" s="3"/>
      <c r="AN204" s="3"/>
    </row>
    <row r="205" spans="1:40" ht="15.6">
      <c r="A205" s="325"/>
      <c r="B205" s="180"/>
      <c r="C205" s="178"/>
      <c r="D205" s="178"/>
      <c r="E205" s="178"/>
      <c r="F205" s="178"/>
      <c r="G205" s="178"/>
      <c r="H205" s="179"/>
      <c r="I205" s="332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9"/>
      <c r="U205" s="332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9"/>
      <c r="AM205" s="3"/>
      <c r="AN205" s="3"/>
    </row>
    <row r="206" spans="1:40" ht="15.6">
      <c r="A206" s="325"/>
      <c r="B206" s="180"/>
      <c r="C206" s="178"/>
      <c r="D206" s="178"/>
      <c r="E206" s="178"/>
      <c r="F206" s="178"/>
      <c r="G206" s="178"/>
      <c r="H206" s="179"/>
      <c r="I206" s="332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9"/>
      <c r="U206" s="332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9"/>
      <c r="AM206" s="3"/>
      <c r="AN206" s="3"/>
    </row>
    <row r="207" spans="1:40" ht="15.6">
      <c r="A207" s="325"/>
      <c r="B207" s="180"/>
      <c r="C207" s="178"/>
      <c r="D207" s="178"/>
      <c r="E207" s="178"/>
      <c r="F207" s="178"/>
      <c r="G207" s="178"/>
      <c r="H207" s="179"/>
      <c r="I207" s="332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9"/>
      <c r="U207" s="332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9"/>
      <c r="AM207" s="3"/>
      <c r="AN207" s="3"/>
    </row>
    <row r="208" spans="1:40" ht="15.6">
      <c r="A208" s="325"/>
      <c r="B208" s="180"/>
      <c r="C208" s="178"/>
      <c r="D208" s="178"/>
      <c r="E208" s="178"/>
      <c r="F208" s="178"/>
      <c r="G208" s="178"/>
      <c r="H208" s="179"/>
      <c r="I208" s="332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9"/>
      <c r="U208" s="332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9"/>
      <c r="AM208" s="3"/>
      <c r="AN208" s="3"/>
    </row>
    <row r="209" spans="1:40" ht="15.6">
      <c r="A209" s="325"/>
      <c r="B209" s="180"/>
      <c r="C209" s="178"/>
      <c r="D209" s="178"/>
      <c r="E209" s="178"/>
      <c r="F209" s="178"/>
      <c r="G209" s="178"/>
      <c r="H209" s="179"/>
      <c r="I209" s="332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9"/>
      <c r="U209" s="332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9"/>
      <c r="AM209" s="3"/>
      <c r="AN209" s="3"/>
    </row>
    <row r="210" spans="1:40" ht="15.6">
      <c r="A210" s="325"/>
      <c r="B210" s="180"/>
      <c r="C210" s="178"/>
      <c r="D210" s="178"/>
      <c r="E210" s="178"/>
      <c r="F210" s="178"/>
      <c r="G210" s="178"/>
      <c r="H210" s="179"/>
      <c r="I210" s="332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9"/>
      <c r="U210" s="332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9"/>
      <c r="AM210" s="3"/>
      <c r="AN210" s="3"/>
    </row>
    <row r="211" spans="1:40" ht="15.6">
      <c r="A211" s="325"/>
      <c r="B211" s="180"/>
      <c r="C211" s="178"/>
      <c r="D211" s="178"/>
      <c r="E211" s="178"/>
      <c r="F211" s="178"/>
      <c r="G211" s="178"/>
      <c r="H211" s="179"/>
      <c r="I211" s="332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9"/>
      <c r="U211" s="332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9"/>
      <c r="AM211" s="3"/>
      <c r="AN211" s="3"/>
    </row>
    <row r="212" spans="1:40" ht="15.6">
      <c r="A212" s="325"/>
      <c r="B212" s="180"/>
      <c r="C212" s="178"/>
      <c r="D212" s="178"/>
      <c r="E212" s="178"/>
      <c r="F212" s="178"/>
      <c r="G212" s="178"/>
      <c r="H212" s="179"/>
      <c r="I212" s="332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9"/>
      <c r="U212" s="332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9"/>
      <c r="AM212" s="3"/>
      <c r="AN212" s="3"/>
    </row>
    <row r="213" spans="1:40" ht="15.6">
      <c r="A213" s="325"/>
      <c r="B213" s="180"/>
      <c r="C213" s="178"/>
      <c r="D213" s="178"/>
      <c r="E213" s="178"/>
      <c r="F213" s="178"/>
      <c r="G213" s="178"/>
      <c r="H213" s="179"/>
      <c r="I213" s="332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9"/>
      <c r="U213" s="332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9"/>
      <c r="AM213" s="3"/>
      <c r="AN213" s="3"/>
    </row>
    <row r="214" spans="1:40" ht="15.6">
      <c r="A214" s="325"/>
      <c r="B214" s="180"/>
      <c r="C214" s="178"/>
      <c r="D214" s="178"/>
      <c r="E214" s="178"/>
      <c r="F214" s="178"/>
      <c r="G214" s="178"/>
      <c r="H214" s="179"/>
      <c r="I214" s="332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9"/>
      <c r="U214" s="332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9"/>
      <c r="AM214" s="3"/>
      <c r="AN214" s="3"/>
    </row>
    <row r="215" spans="1:40" ht="15.6">
      <c r="A215" s="325"/>
      <c r="B215" s="180"/>
      <c r="C215" s="178"/>
      <c r="D215" s="178"/>
      <c r="E215" s="178"/>
      <c r="F215" s="178"/>
      <c r="G215" s="178"/>
      <c r="H215" s="179"/>
      <c r="I215" s="332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9"/>
      <c r="U215" s="332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9"/>
      <c r="AM215" s="3"/>
      <c r="AN215" s="3"/>
    </row>
    <row r="216" spans="1:40" ht="15.6">
      <c r="A216" s="326"/>
      <c r="B216" s="89"/>
      <c r="C216" s="178"/>
      <c r="D216" s="178"/>
      <c r="E216" s="178"/>
      <c r="F216" s="178"/>
      <c r="G216" s="178"/>
      <c r="H216" s="179"/>
      <c r="I216" s="332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9"/>
      <c r="U216" s="332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9"/>
      <c r="AM216" s="3"/>
      <c r="AN216" s="3"/>
    </row>
    <row r="217" spans="1:40" ht="15.6">
      <c r="A217" s="325"/>
      <c r="B217" s="180"/>
      <c r="C217" s="178"/>
      <c r="D217" s="178"/>
      <c r="E217" s="178"/>
      <c r="F217" s="178"/>
      <c r="G217" s="178"/>
      <c r="H217" s="179"/>
      <c r="I217" s="332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9"/>
      <c r="U217" s="332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9"/>
      <c r="AM217" s="3"/>
      <c r="AN217" s="3"/>
    </row>
    <row r="218" spans="1:40" ht="48.6">
      <c r="A218" s="95" t="s">
        <v>253</v>
      </c>
      <c r="B218" s="88"/>
      <c r="C218" s="317">
        <f>SUM(C220:C234)</f>
        <v>0</v>
      </c>
      <c r="D218" s="317">
        <f t="shared" ref="D218:AL218" si="200">SUM(D220:D234)</f>
        <v>0</v>
      </c>
      <c r="E218" s="317">
        <f t="shared" si="200"/>
        <v>0</v>
      </c>
      <c r="F218" s="317">
        <f t="shared" si="200"/>
        <v>0</v>
      </c>
      <c r="G218" s="317">
        <f t="shared" si="200"/>
        <v>0</v>
      </c>
      <c r="H218" s="318">
        <f t="shared" si="200"/>
        <v>0</v>
      </c>
      <c r="I218" s="329">
        <f t="shared" si="200"/>
        <v>0</v>
      </c>
      <c r="J218" s="317">
        <f t="shared" si="200"/>
        <v>0</v>
      </c>
      <c r="K218" s="317">
        <f t="shared" si="200"/>
        <v>0</v>
      </c>
      <c r="L218" s="317">
        <f t="shared" si="200"/>
        <v>0</v>
      </c>
      <c r="M218" s="317">
        <f t="shared" si="200"/>
        <v>0</v>
      </c>
      <c r="N218" s="317">
        <f t="shared" si="200"/>
        <v>0</v>
      </c>
      <c r="O218" s="317">
        <f t="shared" si="200"/>
        <v>0</v>
      </c>
      <c r="P218" s="317">
        <f t="shared" si="200"/>
        <v>0</v>
      </c>
      <c r="Q218" s="317">
        <f t="shared" si="200"/>
        <v>0</v>
      </c>
      <c r="R218" s="317">
        <f t="shared" si="200"/>
        <v>0</v>
      </c>
      <c r="S218" s="317">
        <f t="shared" si="200"/>
        <v>0</v>
      </c>
      <c r="T218" s="318">
        <f t="shared" si="200"/>
        <v>0</v>
      </c>
      <c r="U218" s="329">
        <f t="shared" si="200"/>
        <v>0</v>
      </c>
      <c r="V218" s="317">
        <f t="shared" si="200"/>
        <v>0</v>
      </c>
      <c r="W218" s="317">
        <f t="shared" si="200"/>
        <v>0</v>
      </c>
      <c r="X218" s="317">
        <f t="shared" si="200"/>
        <v>0</v>
      </c>
      <c r="Y218" s="317">
        <f t="shared" si="200"/>
        <v>0</v>
      </c>
      <c r="Z218" s="317">
        <f t="shared" si="200"/>
        <v>0</v>
      </c>
      <c r="AA218" s="317" t="e">
        <f>AVERAGE(AA220:AA234)</f>
        <v>#DIV/0!</v>
      </c>
      <c r="AB218" s="317" t="e">
        <f t="shared" ref="AB218:AF218" si="201">AVERAGE(AB220:AB234)</f>
        <v>#DIV/0!</v>
      </c>
      <c r="AC218" s="317" t="e">
        <f t="shared" si="201"/>
        <v>#DIV/0!</v>
      </c>
      <c r="AD218" s="317" t="e">
        <f t="shared" si="201"/>
        <v>#DIV/0!</v>
      </c>
      <c r="AE218" s="317" t="e">
        <f t="shared" si="201"/>
        <v>#DIV/0!</v>
      </c>
      <c r="AF218" s="317" t="e">
        <f t="shared" si="201"/>
        <v>#DIV/0!</v>
      </c>
      <c r="AG218" s="317">
        <f t="shared" si="200"/>
        <v>0</v>
      </c>
      <c r="AH218" s="317">
        <f t="shared" si="200"/>
        <v>0</v>
      </c>
      <c r="AI218" s="317">
        <f t="shared" si="200"/>
        <v>0</v>
      </c>
      <c r="AJ218" s="317">
        <f t="shared" si="200"/>
        <v>0</v>
      </c>
      <c r="AK218" s="317">
        <f t="shared" si="200"/>
        <v>0</v>
      </c>
      <c r="AL218" s="318">
        <f t="shared" si="200"/>
        <v>0</v>
      </c>
      <c r="AM218" s="3"/>
      <c r="AN218" s="3"/>
    </row>
    <row r="219" spans="1:40" ht="15.6">
      <c r="A219" s="323" t="s">
        <v>239</v>
      </c>
      <c r="B219" s="85"/>
      <c r="C219" s="237"/>
      <c r="D219" s="237"/>
      <c r="E219" s="237"/>
      <c r="F219" s="237"/>
      <c r="G219" s="237"/>
      <c r="H219" s="238"/>
      <c r="I219" s="330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8"/>
      <c r="U219" s="330"/>
      <c r="V219" s="237"/>
      <c r="W219" s="237"/>
      <c r="X219" s="237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8"/>
      <c r="AM219" s="3"/>
      <c r="AN219" s="3"/>
    </row>
    <row r="220" spans="1:40" ht="15.6">
      <c r="A220" s="325"/>
      <c r="B220" s="180"/>
      <c r="C220" s="178"/>
      <c r="D220" s="178"/>
      <c r="E220" s="178"/>
      <c r="F220" s="178"/>
      <c r="G220" s="178"/>
      <c r="H220" s="179"/>
      <c r="I220" s="332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9"/>
      <c r="U220" s="332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9"/>
      <c r="AM220" s="3"/>
      <c r="AN220" s="3"/>
    </row>
    <row r="221" spans="1:40" ht="15.6">
      <c r="A221" s="325"/>
      <c r="B221" s="180"/>
      <c r="C221" s="178"/>
      <c r="D221" s="178"/>
      <c r="E221" s="178"/>
      <c r="F221" s="178"/>
      <c r="G221" s="178"/>
      <c r="H221" s="179"/>
      <c r="I221" s="332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9"/>
      <c r="U221" s="332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9"/>
      <c r="AM221" s="3"/>
      <c r="AN221" s="3"/>
    </row>
    <row r="222" spans="1:40" ht="15.6">
      <c r="A222" s="325"/>
      <c r="B222" s="180"/>
      <c r="C222" s="178"/>
      <c r="D222" s="178"/>
      <c r="E222" s="178"/>
      <c r="F222" s="178"/>
      <c r="G222" s="178"/>
      <c r="H222" s="179"/>
      <c r="I222" s="332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9"/>
      <c r="U222" s="332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9"/>
      <c r="AM222" s="3"/>
      <c r="AN222" s="3"/>
    </row>
    <row r="223" spans="1:40" ht="15.6">
      <c r="A223" s="325"/>
      <c r="B223" s="180"/>
      <c r="C223" s="178"/>
      <c r="D223" s="178"/>
      <c r="E223" s="178"/>
      <c r="F223" s="178"/>
      <c r="G223" s="178"/>
      <c r="H223" s="179"/>
      <c r="I223" s="332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9"/>
      <c r="U223" s="332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9"/>
      <c r="AM223" s="3"/>
      <c r="AN223" s="3"/>
    </row>
    <row r="224" spans="1:40" ht="15.6">
      <c r="A224" s="325"/>
      <c r="B224" s="180"/>
      <c r="C224" s="178"/>
      <c r="D224" s="178"/>
      <c r="E224" s="178"/>
      <c r="F224" s="178"/>
      <c r="G224" s="178"/>
      <c r="H224" s="179"/>
      <c r="I224" s="332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9"/>
      <c r="U224" s="332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9"/>
      <c r="AM224" s="3"/>
      <c r="AN224" s="3"/>
    </row>
    <row r="225" spans="1:40" ht="15.6">
      <c r="A225" s="325"/>
      <c r="B225" s="180"/>
      <c r="C225" s="178"/>
      <c r="D225" s="178"/>
      <c r="E225" s="178"/>
      <c r="F225" s="178"/>
      <c r="G225" s="178"/>
      <c r="H225" s="179"/>
      <c r="I225" s="332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9"/>
      <c r="U225" s="332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9"/>
      <c r="AM225" s="3"/>
      <c r="AN225" s="3"/>
    </row>
    <row r="226" spans="1:40" ht="15.6">
      <c r="A226" s="325"/>
      <c r="B226" s="180"/>
      <c r="C226" s="178"/>
      <c r="D226" s="178"/>
      <c r="E226" s="178"/>
      <c r="F226" s="178"/>
      <c r="G226" s="178"/>
      <c r="H226" s="179"/>
      <c r="I226" s="332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9"/>
      <c r="U226" s="332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9"/>
      <c r="AM226" s="3"/>
      <c r="AN226" s="3"/>
    </row>
    <row r="227" spans="1:40" ht="15.6">
      <c r="A227" s="325"/>
      <c r="B227" s="180"/>
      <c r="C227" s="178"/>
      <c r="D227" s="178"/>
      <c r="E227" s="178"/>
      <c r="F227" s="178"/>
      <c r="G227" s="178"/>
      <c r="H227" s="179"/>
      <c r="I227" s="332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9"/>
      <c r="U227" s="332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9"/>
      <c r="AM227" s="3"/>
      <c r="AN227" s="3"/>
    </row>
    <row r="228" spans="1:40" ht="15.6">
      <c r="A228" s="325"/>
      <c r="B228" s="180"/>
      <c r="C228" s="178"/>
      <c r="D228" s="178"/>
      <c r="E228" s="178"/>
      <c r="F228" s="178"/>
      <c r="G228" s="178"/>
      <c r="H228" s="179"/>
      <c r="I228" s="332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9"/>
      <c r="U228" s="332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9"/>
      <c r="AM228" s="3"/>
      <c r="AN228" s="3"/>
    </row>
    <row r="229" spans="1:40" ht="15.6">
      <c r="A229" s="325"/>
      <c r="B229" s="180"/>
      <c r="C229" s="178"/>
      <c r="D229" s="178"/>
      <c r="E229" s="178"/>
      <c r="F229" s="178"/>
      <c r="G229" s="178"/>
      <c r="H229" s="179"/>
      <c r="I229" s="332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9"/>
      <c r="U229" s="332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9"/>
      <c r="AM229" s="3"/>
      <c r="AN229" s="3"/>
    </row>
    <row r="230" spans="1:40" ht="15.6">
      <c r="A230" s="325"/>
      <c r="B230" s="180"/>
      <c r="C230" s="178"/>
      <c r="D230" s="178"/>
      <c r="E230" s="178"/>
      <c r="F230" s="178"/>
      <c r="G230" s="178"/>
      <c r="H230" s="179"/>
      <c r="I230" s="332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9"/>
      <c r="U230" s="332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9"/>
      <c r="AM230" s="3"/>
      <c r="AN230" s="3"/>
    </row>
    <row r="231" spans="1:40" ht="15.6">
      <c r="A231" s="325"/>
      <c r="B231" s="180"/>
      <c r="C231" s="178"/>
      <c r="D231" s="178"/>
      <c r="E231" s="178"/>
      <c r="F231" s="178"/>
      <c r="G231" s="178"/>
      <c r="H231" s="179"/>
      <c r="I231" s="332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9"/>
      <c r="U231" s="332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9"/>
      <c r="AM231" s="3"/>
      <c r="AN231" s="3"/>
    </row>
    <row r="232" spans="1:40" ht="15.6">
      <c r="A232" s="325"/>
      <c r="B232" s="180"/>
      <c r="C232" s="178"/>
      <c r="D232" s="178"/>
      <c r="E232" s="178"/>
      <c r="F232" s="178"/>
      <c r="G232" s="178"/>
      <c r="H232" s="179"/>
      <c r="I232" s="332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9"/>
      <c r="U232" s="332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9"/>
      <c r="AM232" s="3"/>
      <c r="AN232" s="3"/>
    </row>
    <row r="233" spans="1:40" ht="15.6">
      <c r="A233" s="326"/>
      <c r="B233" s="89"/>
      <c r="C233" s="178"/>
      <c r="D233" s="178"/>
      <c r="E233" s="178"/>
      <c r="F233" s="178"/>
      <c r="G233" s="178"/>
      <c r="H233" s="179"/>
      <c r="I233" s="332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9"/>
      <c r="U233" s="332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9"/>
      <c r="AM233" s="3"/>
      <c r="AN233" s="3"/>
    </row>
    <row r="234" spans="1:40" ht="15.6">
      <c r="A234" s="325"/>
      <c r="B234" s="180"/>
      <c r="C234" s="178"/>
      <c r="D234" s="178"/>
      <c r="E234" s="178"/>
      <c r="F234" s="178"/>
      <c r="G234" s="178"/>
      <c r="H234" s="179"/>
      <c r="I234" s="332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9"/>
      <c r="U234" s="332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9"/>
      <c r="AM234" s="3"/>
      <c r="AN234" s="3"/>
    </row>
    <row r="235" spans="1:40" ht="32.4">
      <c r="A235" s="95" t="s">
        <v>254</v>
      </c>
      <c r="B235" s="88"/>
      <c r="C235" s="317">
        <f>SUM(C237:C251)</f>
        <v>0</v>
      </c>
      <c r="D235" s="317">
        <f t="shared" ref="D235:AL235" si="202">SUM(D237:D251)</f>
        <v>0</v>
      </c>
      <c r="E235" s="317">
        <f t="shared" si="202"/>
        <v>0</v>
      </c>
      <c r="F235" s="317">
        <f t="shared" si="202"/>
        <v>0</v>
      </c>
      <c r="G235" s="317">
        <f t="shared" si="202"/>
        <v>0</v>
      </c>
      <c r="H235" s="318">
        <f t="shared" si="202"/>
        <v>0</v>
      </c>
      <c r="I235" s="329">
        <f t="shared" si="202"/>
        <v>0</v>
      </c>
      <c r="J235" s="317">
        <f t="shared" si="202"/>
        <v>0</v>
      </c>
      <c r="K235" s="317">
        <f t="shared" si="202"/>
        <v>0</v>
      </c>
      <c r="L235" s="317">
        <f t="shared" si="202"/>
        <v>0</v>
      </c>
      <c r="M235" s="317">
        <f t="shared" si="202"/>
        <v>0</v>
      </c>
      <c r="N235" s="317">
        <f t="shared" si="202"/>
        <v>0</v>
      </c>
      <c r="O235" s="317">
        <f t="shared" si="202"/>
        <v>0</v>
      </c>
      <c r="P235" s="317">
        <f t="shared" si="202"/>
        <v>0</v>
      </c>
      <c r="Q235" s="317">
        <f t="shared" si="202"/>
        <v>0</v>
      </c>
      <c r="R235" s="317">
        <f t="shared" si="202"/>
        <v>0</v>
      </c>
      <c r="S235" s="317">
        <f t="shared" si="202"/>
        <v>0</v>
      </c>
      <c r="T235" s="318">
        <f t="shared" si="202"/>
        <v>0</v>
      </c>
      <c r="U235" s="329">
        <f t="shared" si="202"/>
        <v>0</v>
      </c>
      <c r="V235" s="317">
        <f t="shared" si="202"/>
        <v>0</v>
      </c>
      <c r="W235" s="317">
        <f t="shared" si="202"/>
        <v>0</v>
      </c>
      <c r="X235" s="317">
        <f t="shared" si="202"/>
        <v>0</v>
      </c>
      <c r="Y235" s="317">
        <f t="shared" si="202"/>
        <v>0</v>
      </c>
      <c r="Z235" s="317">
        <f t="shared" si="202"/>
        <v>0</v>
      </c>
      <c r="AA235" s="317" t="e">
        <f>AVERAGE(AA237:AA251)</f>
        <v>#DIV/0!</v>
      </c>
      <c r="AB235" s="317" t="e">
        <f t="shared" ref="AB235:AF235" si="203">AVERAGE(AB237:AB251)</f>
        <v>#DIV/0!</v>
      </c>
      <c r="AC235" s="317" t="e">
        <f t="shared" si="203"/>
        <v>#DIV/0!</v>
      </c>
      <c r="AD235" s="317" t="e">
        <f t="shared" si="203"/>
        <v>#DIV/0!</v>
      </c>
      <c r="AE235" s="317" t="e">
        <f t="shared" si="203"/>
        <v>#DIV/0!</v>
      </c>
      <c r="AF235" s="317" t="e">
        <f t="shared" si="203"/>
        <v>#DIV/0!</v>
      </c>
      <c r="AG235" s="317">
        <f t="shared" si="202"/>
        <v>0</v>
      </c>
      <c r="AH235" s="317">
        <f t="shared" si="202"/>
        <v>0</v>
      </c>
      <c r="AI235" s="317">
        <f t="shared" si="202"/>
        <v>0</v>
      </c>
      <c r="AJ235" s="317">
        <f t="shared" si="202"/>
        <v>0</v>
      </c>
      <c r="AK235" s="317">
        <f t="shared" si="202"/>
        <v>0</v>
      </c>
      <c r="AL235" s="318">
        <f t="shared" si="202"/>
        <v>0</v>
      </c>
      <c r="AM235" s="3"/>
      <c r="AN235" s="3"/>
    </row>
    <row r="236" spans="1:40" ht="15.6">
      <c r="A236" s="323" t="s">
        <v>239</v>
      </c>
      <c r="B236" s="85"/>
      <c r="C236" s="237"/>
      <c r="D236" s="237"/>
      <c r="E236" s="237"/>
      <c r="F236" s="237"/>
      <c r="G236" s="237"/>
      <c r="H236" s="238"/>
      <c r="I236" s="330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8"/>
      <c r="U236" s="330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8"/>
      <c r="AM236" s="3"/>
      <c r="AN236" s="3"/>
    </row>
    <row r="237" spans="1:40" ht="15.6">
      <c r="A237" s="325"/>
      <c r="B237" s="180"/>
      <c r="C237" s="178"/>
      <c r="D237" s="178"/>
      <c r="E237" s="178"/>
      <c r="F237" s="178"/>
      <c r="G237" s="178"/>
      <c r="H237" s="179"/>
      <c r="I237" s="332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9"/>
      <c r="U237" s="332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9"/>
      <c r="AM237" s="3"/>
      <c r="AN237" s="3"/>
    </row>
    <row r="238" spans="1:40" ht="15.6">
      <c r="A238" s="325"/>
      <c r="B238" s="180"/>
      <c r="C238" s="178"/>
      <c r="D238" s="178"/>
      <c r="E238" s="178"/>
      <c r="F238" s="178"/>
      <c r="G238" s="178"/>
      <c r="H238" s="179"/>
      <c r="I238" s="332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9"/>
      <c r="U238" s="332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9"/>
      <c r="AM238" s="3"/>
      <c r="AN238" s="3"/>
    </row>
    <row r="239" spans="1:40" ht="15.6">
      <c r="A239" s="325"/>
      <c r="B239" s="180"/>
      <c r="C239" s="178"/>
      <c r="D239" s="178"/>
      <c r="E239" s="178"/>
      <c r="F239" s="178"/>
      <c r="G239" s="178"/>
      <c r="H239" s="179"/>
      <c r="I239" s="332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9"/>
      <c r="U239" s="332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9"/>
      <c r="AM239" s="3"/>
      <c r="AN239" s="3"/>
    </row>
    <row r="240" spans="1:40" ht="15.6">
      <c r="A240" s="325"/>
      <c r="B240" s="180"/>
      <c r="C240" s="178"/>
      <c r="D240" s="178"/>
      <c r="E240" s="178"/>
      <c r="F240" s="178"/>
      <c r="G240" s="178"/>
      <c r="H240" s="179"/>
      <c r="I240" s="332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9"/>
      <c r="U240" s="332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9"/>
      <c r="AM240" s="3"/>
      <c r="AN240" s="3"/>
    </row>
    <row r="241" spans="1:40" ht="15.6">
      <c r="A241" s="325"/>
      <c r="B241" s="180"/>
      <c r="C241" s="178"/>
      <c r="D241" s="178"/>
      <c r="E241" s="178"/>
      <c r="F241" s="178"/>
      <c r="G241" s="178"/>
      <c r="H241" s="179"/>
      <c r="I241" s="332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9"/>
      <c r="U241" s="332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9"/>
      <c r="AM241" s="3"/>
      <c r="AN241" s="3"/>
    </row>
    <row r="242" spans="1:40" ht="15.6">
      <c r="A242" s="325"/>
      <c r="B242" s="180"/>
      <c r="C242" s="178"/>
      <c r="D242" s="178"/>
      <c r="E242" s="178"/>
      <c r="F242" s="178"/>
      <c r="G242" s="178"/>
      <c r="H242" s="179"/>
      <c r="I242" s="332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9"/>
      <c r="U242" s="332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9"/>
      <c r="AM242" s="3"/>
      <c r="AN242" s="3"/>
    </row>
    <row r="243" spans="1:40" ht="15.6">
      <c r="A243" s="325"/>
      <c r="B243" s="180"/>
      <c r="C243" s="178"/>
      <c r="D243" s="178"/>
      <c r="E243" s="178"/>
      <c r="F243" s="178"/>
      <c r="G243" s="178"/>
      <c r="H243" s="179"/>
      <c r="I243" s="332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9"/>
      <c r="U243" s="332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9"/>
      <c r="AM243" s="3"/>
      <c r="AN243" s="3"/>
    </row>
    <row r="244" spans="1:40" ht="15.6">
      <c r="A244" s="325"/>
      <c r="B244" s="180"/>
      <c r="C244" s="178"/>
      <c r="D244" s="178"/>
      <c r="E244" s="178"/>
      <c r="F244" s="178"/>
      <c r="G244" s="178"/>
      <c r="H244" s="179"/>
      <c r="I244" s="332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9"/>
      <c r="U244" s="332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9"/>
      <c r="AM244" s="3"/>
      <c r="AN244" s="3"/>
    </row>
    <row r="245" spans="1:40" ht="15.6">
      <c r="A245" s="325"/>
      <c r="B245" s="180"/>
      <c r="C245" s="178"/>
      <c r="D245" s="178"/>
      <c r="E245" s="178"/>
      <c r="F245" s="178"/>
      <c r="G245" s="178"/>
      <c r="H245" s="179"/>
      <c r="I245" s="332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9"/>
      <c r="U245" s="332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9"/>
      <c r="AM245" s="3"/>
      <c r="AN245" s="3"/>
    </row>
    <row r="246" spans="1:40" ht="15.6">
      <c r="A246" s="325"/>
      <c r="B246" s="180"/>
      <c r="C246" s="178"/>
      <c r="D246" s="178"/>
      <c r="E246" s="178"/>
      <c r="F246" s="178"/>
      <c r="G246" s="178"/>
      <c r="H246" s="179"/>
      <c r="I246" s="332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9"/>
      <c r="U246" s="332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9"/>
      <c r="AM246" s="3"/>
      <c r="AN246" s="3"/>
    </row>
    <row r="247" spans="1:40" ht="15.6">
      <c r="A247" s="325"/>
      <c r="B247" s="180"/>
      <c r="C247" s="178"/>
      <c r="D247" s="178"/>
      <c r="E247" s="178"/>
      <c r="F247" s="178"/>
      <c r="G247" s="178"/>
      <c r="H247" s="179"/>
      <c r="I247" s="332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9"/>
      <c r="U247" s="332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9"/>
      <c r="AM247" s="3"/>
      <c r="AN247" s="3"/>
    </row>
    <row r="248" spans="1:40" ht="15.6">
      <c r="A248" s="325"/>
      <c r="B248" s="180"/>
      <c r="C248" s="178"/>
      <c r="D248" s="178"/>
      <c r="E248" s="178"/>
      <c r="F248" s="178"/>
      <c r="G248" s="178"/>
      <c r="H248" s="179"/>
      <c r="I248" s="332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9"/>
      <c r="U248" s="332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9"/>
      <c r="AM248" s="3"/>
      <c r="AN248" s="3"/>
    </row>
    <row r="249" spans="1:40" ht="15.6">
      <c r="A249" s="325"/>
      <c r="B249" s="180"/>
      <c r="C249" s="178"/>
      <c r="D249" s="178"/>
      <c r="E249" s="178"/>
      <c r="F249" s="178"/>
      <c r="G249" s="178"/>
      <c r="H249" s="179"/>
      <c r="I249" s="332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9"/>
      <c r="U249" s="332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9"/>
      <c r="AM249" s="3"/>
      <c r="AN249" s="3"/>
    </row>
    <row r="250" spans="1:40" ht="15.6">
      <c r="A250" s="326"/>
      <c r="B250" s="89"/>
      <c r="C250" s="178"/>
      <c r="D250" s="178"/>
      <c r="E250" s="178"/>
      <c r="F250" s="178"/>
      <c r="G250" s="178"/>
      <c r="H250" s="179"/>
      <c r="I250" s="332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9"/>
      <c r="U250" s="332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9"/>
      <c r="AM250" s="3"/>
      <c r="AN250" s="3"/>
    </row>
    <row r="251" spans="1:40" ht="15.6">
      <c r="A251" s="325"/>
      <c r="B251" s="180"/>
      <c r="C251" s="178"/>
      <c r="D251" s="178"/>
      <c r="E251" s="178"/>
      <c r="F251" s="178"/>
      <c r="G251" s="178"/>
      <c r="H251" s="179"/>
      <c r="I251" s="332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9"/>
      <c r="U251" s="332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9"/>
      <c r="AM251" s="3"/>
      <c r="AN251" s="3"/>
    </row>
    <row r="252" spans="1:40" ht="48.6">
      <c r="A252" s="95" t="s">
        <v>255</v>
      </c>
      <c r="B252" s="88"/>
      <c r="C252" s="317">
        <f>SUM(C254:C268)</f>
        <v>0</v>
      </c>
      <c r="D252" s="317">
        <f t="shared" ref="D252:AL252" si="204">SUM(D254:D268)</f>
        <v>0</v>
      </c>
      <c r="E252" s="317">
        <f t="shared" si="204"/>
        <v>0</v>
      </c>
      <c r="F252" s="317">
        <f t="shared" si="204"/>
        <v>0</v>
      </c>
      <c r="G252" s="317">
        <f t="shared" si="204"/>
        <v>0</v>
      </c>
      <c r="H252" s="318">
        <f t="shared" si="204"/>
        <v>0</v>
      </c>
      <c r="I252" s="329">
        <f t="shared" si="204"/>
        <v>0</v>
      </c>
      <c r="J252" s="317">
        <f t="shared" si="204"/>
        <v>0</v>
      </c>
      <c r="K252" s="317">
        <f t="shared" si="204"/>
        <v>0</v>
      </c>
      <c r="L252" s="317">
        <f t="shared" si="204"/>
        <v>0</v>
      </c>
      <c r="M252" s="317">
        <f t="shared" si="204"/>
        <v>0</v>
      </c>
      <c r="N252" s="317">
        <f t="shared" si="204"/>
        <v>0</v>
      </c>
      <c r="O252" s="317">
        <f t="shared" si="204"/>
        <v>0</v>
      </c>
      <c r="P252" s="317">
        <f t="shared" si="204"/>
        <v>0</v>
      </c>
      <c r="Q252" s="317">
        <f t="shared" si="204"/>
        <v>0</v>
      </c>
      <c r="R252" s="317">
        <f t="shared" si="204"/>
        <v>0</v>
      </c>
      <c r="S252" s="317">
        <f t="shared" si="204"/>
        <v>0</v>
      </c>
      <c r="T252" s="318">
        <f t="shared" si="204"/>
        <v>0</v>
      </c>
      <c r="U252" s="329">
        <f t="shared" si="204"/>
        <v>0</v>
      </c>
      <c r="V252" s="317">
        <f t="shared" si="204"/>
        <v>0</v>
      </c>
      <c r="W252" s="317">
        <f t="shared" si="204"/>
        <v>0</v>
      </c>
      <c r="X252" s="317">
        <f t="shared" si="204"/>
        <v>0</v>
      </c>
      <c r="Y252" s="317">
        <f t="shared" si="204"/>
        <v>0</v>
      </c>
      <c r="Z252" s="317">
        <f t="shared" si="204"/>
        <v>0</v>
      </c>
      <c r="AA252" s="317" t="e">
        <f>AVERAGE(AA254:AA268)</f>
        <v>#DIV/0!</v>
      </c>
      <c r="AB252" s="317" t="e">
        <f t="shared" ref="AB252:AF252" si="205">AVERAGE(AB254:AB268)</f>
        <v>#DIV/0!</v>
      </c>
      <c r="AC252" s="317" t="e">
        <f t="shared" si="205"/>
        <v>#DIV/0!</v>
      </c>
      <c r="AD252" s="317" t="e">
        <f t="shared" si="205"/>
        <v>#DIV/0!</v>
      </c>
      <c r="AE252" s="317" t="e">
        <f t="shared" si="205"/>
        <v>#DIV/0!</v>
      </c>
      <c r="AF252" s="317" t="e">
        <f t="shared" si="205"/>
        <v>#DIV/0!</v>
      </c>
      <c r="AG252" s="317">
        <f t="shared" si="204"/>
        <v>0</v>
      </c>
      <c r="AH252" s="317">
        <f t="shared" si="204"/>
        <v>0</v>
      </c>
      <c r="AI252" s="317">
        <f t="shared" si="204"/>
        <v>0</v>
      </c>
      <c r="AJ252" s="317">
        <f t="shared" si="204"/>
        <v>0</v>
      </c>
      <c r="AK252" s="317">
        <f t="shared" si="204"/>
        <v>0</v>
      </c>
      <c r="AL252" s="318">
        <f t="shared" si="204"/>
        <v>0</v>
      </c>
      <c r="AM252" s="3"/>
      <c r="AN252" s="3"/>
    </row>
    <row r="253" spans="1:40" ht="15.6">
      <c r="A253" s="323" t="s">
        <v>239</v>
      </c>
      <c r="B253" s="85"/>
      <c r="C253" s="237"/>
      <c r="D253" s="237"/>
      <c r="E253" s="237"/>
      <c r="F253" s="237"/>
      <c r="G253" s="237"/>
      <c r="H253" s="238"/>
      <c r="I253" s="330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8"/>
      <c r="U253" s="330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8"/>
      <c r="AM253" s="3"/>
      <c r="AN253" s="3"/>
    </row>
    <row r="254" spans="1:40" ht="15.6">
      <c r="A254" s="325"/>
      <c r="B254" s="180"/>
      <c r="C254" s="178"/>
      <c r="D254" s="178"/>
      <c r="E254" s="178"/>
      <c r="F254" s="178"/>
      <c r="G254" s="178"/>
      <c r="H254" s="179"/>
      <c r="I254" s="332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9"/>
      <c r="U254" s="332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9"/>
      <c r="AM254" s="3"/>
      <c r="AN254" s="3"/>
    </row>
    <row r="255" spans="1:40" ht="15.6">
      <c r="A255" s="325"/>
      <c r="B255" s="180"/>
      <c r="C255" s="178"/>
      <c r="D255" s="178"/>
      <c r="E255" s="178"/>
      <c r="F255" s="178"/>
      <c r="G255" s="178"/>
      <c r="H255" s="179"/>
      <c r="I255" s="332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9"/>
      <c r="U255" s="332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9"/>
      <c r="AM255" s="3"/>
      <c r="AN255" s="3"/>
    </row>
    <row r="256" spans="1:40" ht="15.6">
      <c r="A256" s="325"/>
      <c r="B256" s="180"/>
      <c r="C256" s="178"/>
      <c r="D256" s="178"/>
      <c r="E256" s="178"/>
      <c r="F256" s="178"/>
      <c r="G256" s="178"/>
      <c r="H256" s="179"/>
      <c r="I256" s="332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9"/>
      <c r="U256" s="332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9"/>
      <c r="AM256" s="3"/>
      <c r="AN256" s="3"/>
    </row>
    <row r="257" spans="1:40" ht="15.6">
      <c r="A257" s="325"/>
      <c r="B257" s="180"/>
      <c r="C257" s="178"/>
      <c r="D257" s="178"/>
      <c r="E257" s="178"/>
      <c r="F257" s="178"/>
      <c r="G257" s="178"/>
      <c r="H257" s="179"/>
      <c r="I257" s="332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9"/>
      <c r="U257" s="332"/>
      <c r="V257" s="178"/>
      <c r="W257" s="178"/>
      <c r="X257" s="178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9"/>
      <c r="AM257" s="3"/>
      <c r="AN257" s="3"/>
    </row>
    <row r="258" spans="1:40" ht="15.6">
      <c r="A258" s="325"/>
      <c r="B258" s="180"/>
      <c r="C258" s="178"/>
      <c r="D258" s="178"/>
      <c r="E258" s="178"/>
      <c r="F258" s="178"/>
      <c r="G258" s="178"/>
      <c r="H258" s="179"/>
      <c r="I258" s="332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9"/>
      <c r="U258" s="332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9"/>
      <c r="AM258" s="3"/>
      <c r="AN258" s="3"/>
    </row>
    <row r="259" spans="1:40" ht="15.6">
      <c r="A259" s="325"/>
      <c r="B259" s="180"/>
      <c r="C259" s="178"/>
      <c r="D259" s="178"/>
      <c r="E259" s="178"/>
      <c r="F259" s="178"/>
      <c r="G259" s="178"/>
      <c r="H259" s="179"/>
      <c r="I259" s="332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9"/>
      <c r="U259" s="332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9"/>
      <c r="AM259" s="3"/>
      <c r="AN259" s="3"/>
    </row>
    <row r="260" spans="1:40" ht="15.6">
      <c r="A260" s="325"/>
      <c r="B260" s="180"/>
      <c r="C260" s="178"/>
      <c r="D260" s="178"/>
      <c r="E260" s="178"/>
      <c r="F260" s="178"/>
      <c r="G260" s="178"/>
      <c r="H260" s="179"/>
      <c r="I260" s="332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9"/>
      <c r="U260" s="332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9"/>
      <c r="AM260" s="3"/>
      <c r="AN260" s="3"/>
    </row>
    <row r="261" spans="1:40" ht="15.6">
      <c r="A261" s="325"/>
      <c r="B261" s="180"/>
      <c r="C261" s="178"/>
      <c r="D261" s="178"/>
      <c r="E261" s="178"/>
      <c r="F261" s="178"/>
      <c r="G261" s="178"/>
      <c r="H261" s="179"/>
      <c r="I261" s="332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9"/>
      <c r="U261" s="332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9"/>
      <c r="AM261" s="3"/>
      <c r="AN261" s="3"/>
    </row>
    <row r="262" spans="1:40" ht="15.6">
      <c r="A262" s="325"/>
      <c r="B262" s="180"/>
      <c r="C262" s="178"/>
      <c r="D262" s="178"/>
      <c r="E262" s="178"/>
      <c r="F262" s="178"/>
      <c r="G262" s="178"/>
      <c r="H262" s="179"/>
      <c r="I262" s="332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9"/>
      <c r="U262" s="332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9"/>
      <c r="AM262" s="3"/>
      <c r="AN262" s="3"/>
    </row>
    <row r="263" spans="1:40" ht="15.6">
      <c r="A263" s="325"/>
      <c r="B263" s="180"/>
      <c r="C263" s="178"/>
      <c r="D263" s="178"/>
      <c r="E263" s="178"/>
      <c r="F263" s="178"/>
      <c r="G263" s="178"/>
      <c r="H263" s="179"/>
      <c r="I263" s="332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9"/>
      <c r="U263" s="332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9"/>
      <c r="AM263" s="3"/>
      <c r="AN263" s="3"/>
    </row>
    <row r="264" spans="1:40" ht="15.6">
      <c r="A264" s="325"/>
      <c r="B264" s="180"/>
      <c r="C264" s="178"/>
      <c r="D264" s="178"/>
      <c r="E264" s="178"/>
      <c r="F264" s="178"/>
      <c r="G264" s="178"/>
      <c r="H264" s="179"/>
      <c r="I264" s="332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9"/>
      <c r="U264" s="332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9"/>
      <c r="AM264" s="3"/>
      <c r="AN264" s="3"/>
    </row>
    <row r="265" spans="1:40" ht="15.6">
      <c r="A265" s="325"/>
      <c r="B265" s="180"/>
      <c r="C265" s="178"/>
      <c r="D265" s="178"/>
      <c r="E265" s="178"/>
      <c r="F265" s="178"/>
      <c r="G265" s="178"/>
      <c r="H265" s="179"/>
      <c r="I265" s="332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9"/>
      <c r="U265" s="332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9"/>
      <c r="AM265" s="3"/>
      <c r="AN265" s="3"/>
    </row>
    <row r="266" spans="1:40" ht="15.6">
      <c r="A266" s="325"/>
      <c r="B266" s="180"/>
      <c r="C266" s="178"/>
      <c r="D266" s="178"/>
      <c r="E266" s="178"/>
      <c r="F266" s="178"/>
      <c r="G266" s="178"/>
      <c r="H266" s="179"/>
      <c r="I266" s="332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9"/>
      <c r="U266" s="332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9"/>
      <c r="AM266" s="3"/>
      <c r="AN266" s="3"/>
    </row>
    <row r="267" spans="1:40" ht="15.6">
      <c r="A267" s="327"/>
      <c r="B267" s="90"/>
      <c r="C267" s="178"/>
      <c r="D267" s="178"/>
      <c r="E267" s="178"/>
      <c r="F267" s="178"/>
      <c r="G267" s="178"/>
      <c r="H267" s="179"/>
      <c r="I267" s="332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9"/>
      <c r="U267" s="332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9"/>
      <c r="AM267" s="3"/>
      <c r="AN267" s="3"/>
    </row>
    <row r="268" spans="1:40" ht="15.6">
      <c r="A268" s="325"/>
      <c r="B268" s="180"/>
      <c r="C268" s="178"/>
      <c r="D268" s="178"/>
      <c r="E268" s="178"/>
      <c r="F268" s="178"/>
      <c r="G268" s="178"/>
      <c r="H268" s="179"/>
      <c r="I268" s="332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9"/>
      <c r="U268" s="332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9"/>
      <c r="AM268" s="3"/>
      <c r="AN268" s="3"/>
    </row>
    <row r="269" spans="1:40" ht="32.4">
      <c r="A269" s="95" t="s">
        <v>64</v>
      </c>
      <c r="B269" s="88"/>
      <c r="C269" s="317">
        <f>SUM(C271:C285)</f>
        <v>0</v>
      </c>
      <c r="D269" s="317">
        <f t="shared" ref="D269:AL269" si="206">SUM(D271:D285)</f>
        <v>0</v>
      </c>
      <c r="E269" s="317">
        <f t="shared" si="206"/>
        <v>0</v>
      </c>
      <c r="F269" s="317">
        <f t="shared" si="206"/>
        <v>0</v>
      </c>
      <c r="G269" s="317">
        <f t="shared" si="206"/>
        <v>0</v>
      </c>
      <c r="H269" s="318">
        <f t="shared" si="206"/>
        <v>0</v>
      </c>
      <c r="I269" s="329">
        <f t="shared" si="206"/>
        <v>0</v>
      </c>
      <c r="J269" s="317">
        <f t="shared" si="206"/>
        <v>0</v>
      </c>
      <c r="K269" s="317">
        <f t="shared" si="206"/>
        <v>0</v>
      </c>
      <c r="L269" s="317">
        <f t="shared" si="206"/>
        <v>0</v>
      </c>
      <c r="M269" s="317">
        <f t="shared" si="206"/>
        <v>0</v>
      </c>
      <c r="N269" s="317">
        <f t="shared" si="206"/>
        <v>0</v>
      </c>
      <c r="O269" s="317">
        <f t="shared" si="206"/>
        <v>0</v>
      </c>
      <c r="P269" s="317">
        <f t="shared" si="206"/>
        <v>0</v>
      </c>
      <c r="Q269" s="317">
        <f t="shared" si="206"/>
        <v>0</v>
      </c>
      <c r="R269" s="317">
        <f t="shared" si="206"/>
        <v>0</v>
      </c>
      <c r="S269" s="317">
        <f t="shared" si="206"/>
        <v>0</v>
      </c>
      <c r="T269" s="318">
        <f t="shared" si="206"/>
        <v>0</v>
      </c>
      <c r="U269" s="329">
        <f t="shared" si="206"/>
        <v>0</v>
      </c>
      <c r="V269" s="317">
        <f t="shared" si="206"/>
        <v>0</v>
      </c>
      <c r="W269" s="317">
        <f t="shared" si="206"/>
        <v>0</v>
      </c>
      <c r="X269" s="317">
        <f t="shared" si="206"/>
        <v>0</v>
      </c>
      <c r="Y269" s="317">
        <f t="shared" si="206"/>
        <v>0</v>
      </c>
      <c r="Z269" s="317">
        <f t="shared" si="206"/>
        <v>0</v>
      </c>
      <c r="AA269" s="317" t="e">
        <f>AVERAGE(AA271:AA285)</f>
        <v>#DIV/0!</v>
      </c>
      <c r="AB269" s="317" t="e">
        <f t="shared" ref="AB269:AF269" si="207">AVERAGE(AB271:AB285)</f>
        <v>#DIV/0!</v>
      </c>
      <c r="AC269" s="317" t="e">
        <f t="shared" si="207"/>
        <v>#DIV/0!</v>
      </c>
      <c r="AD269" s="317" t="e">
        <f t="shared" si="207"/>
        <v>#DIV/0!</v>
      </c>
      <c r="AE269" s="317" t="e">
        <f t="shared" si="207"/>
        <v>#DIV/0!</v>
      </c>
      <c r="AF269" s="317" t="e">
        <f t="shared" si="207"/>
        <v>#DIV/0!</v>
      </c>
      <c r="AG269" s="317">
        <f t="shared" si="206"/>
        <v>0</v>
      </c>
      <c r="AH269" s="317">
        <f t="shared" si="206"/>
        <v>0</v>
      </c>
      <c r="AI269" s="317">
        <f t="shared" si="206"/>
        <v>0</v>
      </c>
      <c r="AJ269" s="317">
        <f t="shared" si="206"/>
        <v>0</v>
      </c>
      <c r="AK269" s="317">
        <f t="shared" si="206"/>
        <v>0</v>
      </c>
      <c r="AL269" s="318">
        <f t="shared" si="206"/>
        <v>0</v>
      </c>
      <c r="AM269" s="3"/>
      <c r="AN269" s="3"/>
    </row>
    <row r="270" spans="1:40" ht="15.6">
      <c r="A270" s="323" t="s">
        <v>239</v>
      </c>
      <c r="B270" s="85"/>
      <c r="C270" s="237"/>
      <c r="D270" s="237"/>
      <c r="E270" s="237"/>
      <c r="F270" s="237"/>
      <c r="G270" s="237"/>
      <c r="H270" s="238"/>
      <c r="I270" s="330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8"/>
      <c r="U270" s="330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8"/>
      <c r="AM270" s="3"/>
      <c r="AN270" s="3"/>
    </row>
    <row r="271" spans="1:40" ht="15.6">
      <c r="A271" s="325"/>
      <c r="B271" s="180"/>
      <c r="C271" s="178"/>
      <c r="D271" s="178"/>
      <c r="E271" s="178"/>
      <c r="F271" s="178"/>
      <c r="G271" s="178"/>
      <c r="H271" s="179"/>
      <c r="I271" s="332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9"/>
      <c r="U271" s="332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9"/>
      <c r="AM271" s="3"/>
      <c r="AN271" s="3"/>
    </row>
    <row r="272" spans="1:40" ht="15.6">
      <c r="A272" s="325"/>
      <c r="B272" s="180"/>
      <c r="C272" s="178"/>
      <c r="D272" s="178"/>
      <c r="E272" s="178"/>
      <c r="F272" s="178"/>
      <c r="G272" s="178"/>
      <c r="H272" s="179"/>
      <c r="I272" s="332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9"/>
      <c r="U272" s="332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9"/>
      <c r="AM272" s="3"/>
      <c r="AN272" s="3"/>
    </row>
    <row r="273" spans="1:40" ht="15.6">
      <c r="A273" s="325"/>
      <c r="B273" s="180"/>
      <c r="C273" s="178"/>
      <c r="D273" s="178"/>
      <c r="E273" s="178"/>
      <c r="F273" s="178"/>
      <c r="G273" s="178"/>
      <c r="H273" s="179"/>
      <c r="I273" s="332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9"/>
      <c r="U273" s="332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9"/>
      <c r="AM273" s="3"/>
      <c r="AN273" s="3"/>
    </row>
    <row r="274" spans="1:40" ht="15.6">
      <c r="A274" s="325"/>
      <c r="B274" s="180"/>
      <c r="C274" s="178"/>
      <c r="D274" s="178"/>
      <c r="E274" s="178"/>
      <c r="F274" s="178"/>
      <c r="G274" s="178"/>
      <c r="H274" s="179"/>
      <c r="I274" s="332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9"/>
      <c r="U274" s="332"/>
      <c r="V274" s="178"/>
      <c r="W274" s="178"/>
      <c r="X274" s="178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9"/>
      <c r="AM274" s="3"/>
      <c r="AN274" s="3"/>
    </row>
    <row r="275" spans="1:40" ht="15.6">
      <c r="A275" s="325"/>
      <c r="B275" s="180"/>
      <c r="C275" s="178"/>
      <c r="D275" s="178"/>
      <c r="E275" s="178"/>
      <c r="F275" s="178"/>
      <c r="G275" s="178"/>
      <c r="H275" s="179"/>
      <c r="I275" s="332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9"/>
      <c r="U275" s="332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9"/>
      <c r="AM275" s="3"/>
      <c r="AN275" s="3"/>
    </row>
    <row r="276" spans="1:40" ht="15.6">
      <c r="A276" s="325"/>
      <c r="B276" s="180"/>
      <c r="C276" s="178"/>
      <c r="D276" s="178"/>
      <c r="E276" s="178"/>
      <c r="F276" s="178"/>
      <c r="G276" s="178"/>
      <c r="H276" s="179"/>
      <c r="I276" s="332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9"/>
      <c r="U276" s="332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9"/>
      <c r="AM276" s="3"/>
      <c r="AN276" s="3"/>
    </row>
    <row r="277" spans="1:40" ht="15.6">
      <c r="A277" s="325"/>
      <c r="B277" s="180"/>
      <c r="C277" s="178"/>
      <c r="D277" s="178"/>
      <c r="E277" s="178"/>
      <c r="F277" s="178"/>
      <c r="G277" s="178"/>
      <c r="H277" s="179"/>
      <c r="I277" s="332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9"/>
      <c r="U277" s="332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9"/>
      <c r="AM277" s="3"/>
      <c r="AN277" s="3"/>
    </row>
    <row r="278" spans="1:40" ht="15.6">
      <c r="A278" s="325"/>
      <c r="B278" s="180"/>
      <c r="C278" s="178"/>
      <c r="D278" s="178"/>
      <c r="E278" s="178"/>
      <c r="F278" s="178"/>
      <c r="G278" s="178"/>
      <c r="H278" s="179"/>
      <c r="I278" s="332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9"/>
      <c r="U278" s="332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9"/>
      <c r="AM278" s="3"/>
      <c r="AN278" s="3"/>
    </row>
    <row r="279" spans="1:40" ht="15.6">
      <c r="A279" s="325"/>
      <c r="B279" s="180"/>
      <c r="C279" s="178"/>
      <c r="D279" s="178"/>
      <c r="E279" s="178"/>
      <c r="F279" s="178"/>
      <c r="G279" s="178"/>
      <c r="H279" s="179"/>
      <c r="I279" s="332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9"/>
      <c r="U279" s="332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9"/>
      <c r="AM279" s="3"/>
      <c r="AN279" s="3"/>
    </row>
    <row r="280" spans="1:40" ht="15.6">
      <c r="A280" s="325"/>
      <c r="B280" s="180"/>
      <c r="C280" s="178"/>
      <c r="D280" s="178"/>
      <c r="E280" s="178"/>
      <c r="F280" s="178"/>
      <c r="G280" s="178"/>
      <c r="H280" s="179"/>
      <c r="I280" s="332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9"/>
      <c r="U280" s="332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9"/>
      <c r="AM280" s="3"/>
      <c r="AN280" s="3"/>
    </row>
    <row r="281" spans="1:40" ht="15.6">
      <c r="A281" s="325"/>
      <c r="B281" s="180"/>
      <c r="C281" s="178"/>
      <c r="D281" s="178"/>
      <c r="E281" s="178"/>
      <c r="F281" s="178"/>
      <c r="G281" s="178"/>
      <c r="H281" s="179"/>
      <c r="I281" s="332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9"/>
      <c r="U281" s="332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9"/>
      <c r="AM281" s="3"/>
      <c r="AN281" s="3"/>
    </row>
    <row r="282" spans="1:40" ht="15.6">
      <c r="A282" s="325"/>
      <c r="B282" s="180"/>
      <c r="C282" s="178"/>
      <c r="D282" s="178"/>
      <c r="E282" s="178"/>
      <c r="F282" s="178"/>
      <c r="G282" s="178"/>
      <c r="H282" s="179"/>
      <c r="I282" s="332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9"/>
      <c r="U282" s="332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9"/>
      <c r="AM282" s="3"/>
      <c r="AN282" s="3"/>
    </row>
    <row r="283" spans="1:40" ht="15.6">
      <c r="A283" s="325"/>
      <c r="B283" s="180"/>
      <c r="C283" s="178"/>
      <c r="D283" s="178"/>
      <c r="E283" s="178"/>
      <c r="F283" s="178"/>
      <c r="G283" s="178"/>
      <c r="H283" s="179"/>
      <c r="I283" s="332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9"/>
      <c r="U283" s="332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9"/>
      <c r="AM283" s="3"/>
      <c r="AN283" s="3"/>
    </row>
    <row r="284" spans="1:40" ht="15.6">
      <c r="A284" s="327"/>
      <c r="B284" s="90"/>
      <c r="C284" s="178"/>
      <c r="D284" s="178"/>
      <c r="E284" s="178"/>
      <c r="F284" s="178"/>
      <c r="G284" s="178"/>
      <c r="H284" s="179"/>
      <c r="I284" s="332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9"/>
      <c r="U284" s="332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9"/>
      <c r="AM284" s="3"/>
      <c r="AN284" s="3"/>
    </row>
    <row r="285" spans="1:40" ht="15.6">
      <c r="A285" s="325"/>
      <c r="B285" s="180"/>
      <c r="C285" s="178"/>
      <c r="D285" s="178"/>
      <c r="E285" s="178"/>
      <c r="F285" s="178"/>
      <c r="G285" s="178"/>
      <c r="H285" s="179"/>
      <c r="I285" s="332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9"/>
      <c r="U285" s="332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9"/>
      <c r="AM285" s="3"/>
      <c r="AN285" s="3"/>
    </row>
    <row r="286" spans="1:40" ht="48.6">
      <c r="A286" s="95" t="s">
        <v>256</v>
      </c>
      <c r="B286" s="88"/>
      <c r="C286" s="317">
        <f>SUM(C288:C302)</f>
        <v>0</v>
      </c>
      <c r="D286" s="317">
        <f t="shared" ref="D286:AL286" si="208">SUM(D288:D302)</f>
        <v>0</v>
      </c>
      <c r="E286" s="317">
        <f t="shared" si="208"/>
        <v>0</v>
      </c>
      <c r="F286" s="317">
        <f t="shared" si="208"/>
        <v>0</v>
      </c>
      <c r="G286" s="317">
        <f t="shared" si="208"/>
        <v>0</v>
      </c>
      <c r="H286" s="318">
        <f t="shared" si="208"/>
        <v>0</v>
      </c>
      <c r="I286" s="329">
        <f t="shared" si="208"/>
        <v>0</v>
      </c>
      <c r="J286" s="317">
        <f t="shared" si="208"/>
        <v>0</v>
      </c>
      <c r="K286" s="317">
        <f t="shared" si="208"/>
        <v>0</v>
      </c>
      <c r="L286" s="317">
        <f t="shared" si="208"/>
        <v>0</v>
      </c>
      <c r="M286" s="317">
        <f t="shared" si="208"/>
        <v>0</v>
      </c>
      <c r="N286" s="317">
        <f t="shared" si="208"/>
        <v>0</v>
      </c>
      <c r="O286" s="317">
        <f t="shared" si="208"/>
        <v>0</v>
      </c>
      <c r="P286" s="317">
        <f t="shared" si="208"/>
        <v>0</v>
      </c>
      <c r="Q286" s="317">
        <f t="shared" si="208"/>
        <v>0</v>
      </c>
      <c r="R286" s="317">
        <f t="shared" si="208"/>
        <v>0</v>
      </c>
      <c r="S286" s="317">
        <f t="shared" si="208"/>
        <v>0</v>
      </c>
      <c r="T286" s="318">
        <f t="shared" si="208"/>
        <v>0</v>
      </c>
      <c r="U286" s="329">
        <f t="shared" si="208"/>
        <v>0</v>
      </c>
      <c r="V286" s="317">
        <f t="shared" si="208"/>
        <v>0</v>
      </c>
      <c r="W286" s="317">
        <f t="shared" si="208"/>
        <v>0</v>
      </c>
      <c r="X286" s="317">
        <f t="shared" si="208"/>
        <v>0</v>
      </c>
      <c r="Y286" s="317">
        <f t="shared" si="208"/>
        <v>0</v>
      </c>
      <c r="Z286" s="317">
        <f t="shared" si="208"/>
        <v>0</v>
      </c>
      <c r="AA286" s="317" t="e">
        <f>AVERAGE(AA288:AA302)</f>
        <v>#DIV/0!</v>
      </c>
      <c r="AB286" s="317" t="e">
        <f t="shared" ref="AB286:AF286" si="209">AVERAGE(AB288:AB302)</f>
        <v>#DIV/0!</v>
      </c>
      <c r="AC286" s="317" t="e">
        <f t="shared" si="209"/>
        <v>#DIV/0!</v>
      </c>
      <c r="AD286" s="317" t="e">
        <f t="shared" si="209"/>
        <v>#DIV/0!</v>
      </c>
      <c r="AE286" s="317" t="e">
        <f t="shared" si="209"/>
        <v>#DIV/0!</v>
      </c>
      <c r="AF286" s="317" t="e">
        <f t="shared" si="209"/>
        <v>#DIV/0!</v>
      </c>
      <c r="AG286" s="317">
        <f t="shared" si="208"/>
        <v>0</v>
      </c>
      <c r="AH286" s="317">
        <f t="shared" si="208"/>
        <v>0</v>
      </c>
      <c r="AI286" s="317">
        <f t="shared" si="208"/>
        <v>0</v>
      </c>
      <c r="AJ286" s="317">
        <f t="shared" si="208"/>
        <v>0</v>
      </c>
      <c r="AK286" s="317">
        <f t="shared" si="208"/>
        <v>0</v>
      </c>
      <c r="AL286" s="318">
        <f t="shared" si="208"/>
        <v>0</v>
      </c>
      <c r="AM286" s="3"/>
      <c r="AN286" s="3"/>
    </row>
    <row r="287" spans="1:40" ht="15.6">
      <c r="A287" s="323" t="s">
        <v>239</v>
      </c>
      <c r="B287" s="85"/>
      <c r="C287" s="237"/>
      <c r="D287" s="237"/>
      <c r="E287" s="237"/>
      <c r="F287" s="237"/>
      <c r="G287" s="237"/>
      <c r="H287" s="238"/>
      <c r="I287" s="330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8"/>
      <c r="U287" s="330"/>
      <c r="V287" s="237"/>
      <c r="W287" s="237"/>
      <c r="X287" s="237"/>
      <c r="Y287" s="237"/>
      <c r="Z287" s="237"/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7"/>
      <c r="AK287" s="237"/>
      <c r="AL287" s="238"/>
      <c r="AM287" s="3"/>
      <c r="AN287" s="3"/>
    </row>
    <row r="288" spans="1:40" ht="15.6">
      <c r="A288" s="325"/>
      <c r="B288" s="180"/>
      <c r="C288" s="178"/>
      <c r="D288" s="178"/>
      <c r="E288" s="178"/>
      <c r="F288" s="178"/>
      <c r="G288" s="178"/>
      <c r="H288" s="179"/>
      <c r="I288" s="332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9"/>
      <c r="U288" s="332"/>
      <c r="V288" s="178"/>
      <c r="W288" s="178"/>
      <c r="X288" s="178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9"/>
      <c r="AM288" s="3"/>
      <c r="AN288" s="3"/>
    </row>
    <row r="289" spans="1:40" ht="15.6">
      <c r="A289" s="325"/>
      <c r="B289" s="180"/>
      <c r="C289" s="178"/>
      <c r="D289" s="178"/>
      <c r="E289" s="178"/>
      <c r="F289" s="178"/>
      <c r="G289" s="178"/>
      <c r="H289" s="179"/>
      <c r="I289" s="332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9"/>
      <c r="U289" s="332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9"/>
      <c r="AM289" s="3"/>
      <c r="AN289" s="3"/>
    </row>
    <row r="290" spans="1:40" ht="15.6">
      <c r="A290" s="325"/>
      <c r="B290" s="180"/>
      <c r="C290" s="178"/>
      <c r="D290" s="178"/>
      <c r="E290" s="178"/>
      <c r="F290" s="178"/>
      <c r="G290" s="178"/>
      <c r="H290" s="179"/>
      <c r="I290" s="332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9"/>
      <c r="U290" s="332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9"/>
      <c r="AM290" s="3"/>
      <c r="AN290" s="3"/>
    </row>
    <row r="291" spans="1:40" ht="15.6">
      <c r="A291" s="325"/>
      <c r="B291" s="180"/>
      <c r="C291" s="178"/>
      <c r="D291" s="178"/>
      <c r="E291" s="178"/>
      <c r="F291" s="178"/>
      <c r="G291" s="178"/>
      <c r="H291" s="179"/>
      <c r="I291" s="332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9"/>
      <c r="U291" s="332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9"/>
      <c r="AM291" s="3"/>
      <c r="AN291" s="3"/>
    </row>
    <row r="292" spans="1:40" ht="15.6">
      <c r="A292" s="325"/>
      <c r="B292" s="180"/>
      <c r="C292" s="178"/>
      <c r="D292" s="178"/>
      <c r="E292" s="178"/>
      <c r="F292" s="178"/>
      <c r="G292" s="178"/>
      <c r="H292" s="179"/>
      <c r="I292" s="332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9"/>
      <c r="U292" s="332"/>
      <c r="V292" s="178"/>
      <c r="W292" s="178"/>
      <c r="X292" s="178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9"/>
      <c r="AM292" s="3"/>
      <c r="AN292" s="3"/>
    </row>
    <row r="293" spans="1:40" ht="15.6">
      <c r="A293" s="325"/>
      <c r="B293" s="180"/>
      <c r="C293" s="178"/>
      <c r="D293" s="178"/>
      <c r="E293" s="178"/>
      <c r="F293" s="178"/>
      <c r="G293" s="178"/>
      <c r="H293" s="179"/>
      <c r="I293" s="332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9"/>
      <c r="U293" s="332"/>
      <c r="V293" s="178"/>
      <c r="W293" s="178"/>
      <c r="X293" s="178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9"/>
      <c r="AM293" s="3"/>
      <c r="AN293" s="3"/>
    </row>
    <row r="294" spans="1:40" ht="15.6">
      <c r="A294" s="325"/>
      <c r="B294" s="180"/>
      <c r="C294" s="178"/>
      <c r="D294" s="178"/>
      <c r="E294" s="178"/>
      <c r="F294" s="178"/>
      <c r="G294" s="178"/>
      <c r="H294" s="179"/>
      <c r="I294" s="332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9"/>
      <c r="U294" s="332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9"/>
      <c r="AM294" s="3"/>
      <c r="AN294" s="3"/>
    </row>
    <row r="295" spans="1:40" ht="15.6">
      <c r="A295" s="325"/>
      <c r="B295" s="180"/>
      <c r="C295" s="178"/>
      <c r="D295" s="178"/>
      <c r="E295" s="178"/>
      <c r="F295" s="178"/>
      <c r="G295" s="178"/>
      <c r="H295" s="179"/>
      <c r="I295" s="332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9"/>
      <c r="U295" s="332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9"/>
      <c r="AM295" s="3"/>
      <c r="AN295" s="3"/>
    </row>
    <row r="296" spans="1:40" ht="15.6">
      <c r="A296" s="325"/>
      <c r="B296" s="180"/>
      <c r="C296" s="178"/>
      <c r="D296" s="178"/>
      <c r="E296" s="178"/>
      <c r="F296" s="178"/>
      <c r="G296" s="178"/>
      <c r="H296" s="179"/>
      <c r="I296" s="332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9"/>
      <c r="U296" s="332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9"/>
      <c r="AM296" s="3"/>
      <c r="AN296" s="3"/>
    </row>
    <row r="297" spans="1:40" ht="15.6">
      <c r="A297" s="325"/>
      <c r="B297" s="180"/>
      <c r="C297" s="178"/>
      <c r="D297" s="178"/>
      <c r="E297" s="178"/>
      <c r="F297" s="178"/>
      <c r="G297" s="178"/>
      <c r="H297" s="179"/>
      <c r="I297" s="332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9"/>
      <c r="U297" s="332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9"/>
      <c r="AM297" s="3"/>
      <c r="AN297" s="3"/>
    </row>
    <row r="298" spans="1:40" ht="15.6">
      <c r="A298" s="325"/>
      <c r="B298" s="180"/>
      <c r="C298" s="178"/>
      <c r="D298" s="178"/>
      <c r="E298" s="178"/>
      <c r="F298" s="178"/>
      <c r="G298" s="178"/>
      <c r="H298" s="179"/>
      <c r="I298" s="332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9"/>
      <c r="U298" s="332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9"/>
      <c r="AM298" s="3"/>
      <c r="AN298" s="3"/>
    </row>
    <row r="299" spans="1:40" ht="15.6">
      <c r="A299" s="325"/>
      <c r="B299" s="180"/>
      <c r="C299" s="178"/>
      <c r="D299" s="178"/>
      <c r="E299" s="178"/>
      <c r="F299" s="178"/>
      <c r="G299" s="178"/>
      <c r="H299" s="179"/>
      <c r="I299" s="332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9"/>
      <c r="U299" s="332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9"/>
      <c r="AM299" s="3"/>
      <c r="AN299" s="3"/>
    </row>
    <row r="300" spans="1:40" ht="15.6">
      <c r="A300" s="325"/>
      <c r="B300" s="180"/>
      <c r="C300" s="178"/>
      <c r="D300" s="178"/>
      <c r="E300" s="178"/>
      <c r="F300" s="178"/>
      <c r="G300" s="178"/>
      <c r="H300" s="179"/>
      <c r="I300" s="332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9"/>
      <c r="U300" s="332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9"/>
      <c r="AM300" s="3"/>
      <c r="AN300" s="3"/>
    </row>
    <row r="301" spans="1:40" ht="15.6">
      <c r="A301" s="327"/>
      <c r="B301" s="90"/>
      <c r="C301" s="178"/>
      <c r="D301" s="178"/>
      <c r="E301" s="178"/>
      <c r="F301" s="178"/>
      <c r="G301" s="178"/>
      <c r="H301" s="179"/>
      <c r="I301" s="332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9"/>
      <c r="U301" s="332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9"/>
      <c r="AM301" s="3"/>
      <c r="AN301" s="3"/>
    </row>
    <row r="302" spans="1:40" ht="15.6">
      <c r="A302" s="325"/>
      <c r="B302" s="180"/>
      <c r="C302" s="178"/>
      <c r="D302" s="178"/>
      <c r="E302" s="178"/>
      <c r="F302" s="178"/>
      <c r="G302" s="178"/>
      <c r="H302" s="179"/>
      <c r="I302" s="332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9"/>
      <c r="U302" s="332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9"/>
      <c r="AM302" s="3"/>
      <c r="AN302" s="3"/>
    </row>
    <row r="303" spans="1:40" ht="64.8">
      <c r="A303" s="95" t="s">
        <v>257</v>
      </c>
      <c r="B303" s="88"/>
      <c r="C303" s="317">
        <f>SUM(C305:C319)</f>
        <v>0</v>
      </c>
      <c r="D303" s="317">
        <f t="shared" ref="D303:AL303" si="210">SUM(D305:D319)</f>
        <v>0</v>
      </c>
      <c r="E303" s="317">
        <f t="shared" si="210"/>
        <v>0</v>
      </c>
      <c r="F303" s="317">
        <f t="shared" si="210"/>
        <v>0</v>
      </c>
      <c r="G303" s="317">
        <f t="shared" si="210"/>
        <v>0</v>
      </c>
      <c r="H303" s="318">
        <f t="shared" si="210"/>
        <v>0</v>
      </c>
      <c r="I303" s="329">
        <f t="shared" si="210"/>
        <v>0</v>
      </c>
      <c r="J303" s="317">
        <f t="shared" si="210"/>
        <v>0</v>
      </c>
      <c r="K303" s="317">
        <f t="shared" si="210"/>
        <v>0</v>
      </c>
      <c r="L303" s="317">
        <f t="shared" si="210"/>
        <v>0</v>
      </c>
      <c r="M303" s="317">
        <f t="shared" si="210"/>
        <v>0</v>
      </c>
      <c r="N303" s="317">
        <f t="shared" si="210"/>
        <v>0</v>
      </c>
      <c r="O303" s="317">
        <f t="shared" si="210"/>
        <v>0</v>
      </c>
      <c r="P303" s="317">
        <f t="shared" si="210"/>
        <v>0</v>
      </c>
      <c r="Q303" s="317">
        <f t="shared" si="210"/>
        <v>0</v>
      </c>
      <c r="R303" s="317">
        <f t="shared" si="210"/>
        <v>0</v>
      </c>
      <c r="S303" s="317">
        <f t="shared" si="210"/>
        <v>0</v>
      </c>
      <c r="T303" s="318">
        <f t="shared" si="210"/>
        <v>0</v>
      </c>
      <c r="U303" s="329">
        <f t="shared" si="210"/>
        <v>0</v>
      </c>
      <c r="V303" s="317">
        <f t="shared" si="210"/>
        <v>0</v>
      </c>
      <c r="W303" s="317">
        <f t="shared" si="210"/>
        <v>0</v>
      </c>
      <c r="X303" s="317">
        <f t="shared" si="210"/>
        <v>0</v>
      </c>
      <c r="Y303" s="317">
        <f t="shared" si="210"/>
        <v>0</v>
      </c>
      <c r="Z303" s="317">
        <f t="shared" si="210"/>
        <v>0</v>
      </c>
      <c r="AA303" s="317" t="e">
        <f>AVERAGE(AA305:AA319)</f>
        <v>#DIV/0!</v>
      </c>
      <c r="AB303" s="317" t="e">
        <f t="shared" ref="AB303:AF303" si="211">AVERAGE(AB305:AB319)</f>
        <v>#DIV/0!</v>
      </c>
      <c r="AC303" s="317" t="e">
        <f t="shared" si="211"/>
        <v>#DIV/0!</v>
      </c>
      <c r="AD303" s="317" t="e">
        <f t="shared" si="211"/>
        <v>#DIV/0!</v>
      </c>
      <c r="AE303" s="317" t="e">
        <f t="shared" si="211"/>
        <v>#DIV/0!</v>
      </c>
      <c r="AF303" s="317" t="e">
        <f t="shared" si="211"/>
        <v>#DIV/0!</v>
      </c>
      <c r="AG303" s="317">
        <f t="shared" si="210"/>
        <v>0</v>
      </c>
      <c r="AH303" s="317">
        <f t="shared" si="210"/>
        <v>0</v>
      </c>
      <c r="AI303" s="317">
        <f t="shared" si="210"/>
        <v>0</v>
      </c>
      <c r="AJ303" s="317">
        <f t="shared" si="210"/>
        <v>0</v>
      </c>
      <c r="AK303" s="317">
        <f t="shared" si="210"/>
        <v>0</v>
      </c>
      <c r="AL303" s="318">
        <f t="shared" si="210"/>
        <v>0</v>
      </c>
      <c r="AM303" s="3"/>
      <c r="AN303" s="3"/>
    </row>
    <row r="304" spans="1:40" ht="15.6">
      <c r="A304" s="323" t="s">
        <v>239</v>
      </c>
      <c r="B304" s="85"/>
      <c r="C304" s="237"/>
      <c r="D304" s="237"/>
      <c r="E304" s="237"/>
      <c r="F304" s="237"/>
      <c r="G304" s="237"/>
      <c r="H304" s="238"/>
      <c r="I304" s="330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8"/>
      <c r="U304" s="330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  <c r="AL304" s="238"/>
      <c r="AM304" s="3"/>
      <c r="AN304" s="3"/>
    </row>
    <row r="305" spans="1:40" ht="15.6">
      <c r="A305" s="325"/>
      <c r="B305" s="180"/>
      <c r="C305" s="178"/>
      <c r="D305" s="178"/>
      <c r="E305" s="178"/>
      <c r="F305" s="178"/>
      <c r="G305" s="178"/>
      <c r="H305" s="179"/>
      <c r="I305" s="332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9"/>
      <c r="U305" s="332"/>
      <c r="V305" s="178"/>
      <c r="W305" s="178"/>
      <c r="X305" s="178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9"/>
      <c r="AM305" s="3"/>
      <c r="AN305" s="3"/>
    </row>
    <row r="306" spans="1:40" ht="15.6">
      <c r="A306" s="325"/>
      <c r="B306" s="180"/>
      <c r="C306" s="178"/>
      <c r="D306" s="178"/>
      <c r="E306" s="178"/>
      <c r="F306" s="178"/>
      <c r="G306" s="178"/>
      <c r="H306" s="179"/>
      <c r="I306" s="332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9"/>
      <c r="U306" s="332"/>
      <c r="V306" s="178"/>
      <c r="W306" s="178"/>
      <c r="X306" s="178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9"/>
      <c r="AM306" s="3"/>
      <c r="AN306" s="3"/>
    </row>
    <row r="307" spans="1:40" ht="15.6">
      <c r="A307" s="325"/>
      <c r="B307" s="180"/>
      <c r="C307" s="178"/>
      <c r="D307" s="178"/>
      <c r="E307" s="178"/>
      <c r="F307" s="178"/>
      <c r="G307" s="178"/>
      <c r="H307" s="179"/>
      <c r="I307" s="332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9"/>
      <c r="U307" s="332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9"/>
      <c r="AM307" s="3"/>
      <c r="AN307" s="3"/>
    </row>
    <row r="308" spans="1:40" ht="15.6">
      <c r="A308" s="325"/>
      <c r="B308" s="180"/>
      <c r="C308" s="178"/>
      <c r="D308" s="178"/>
      <c r="E308" s="178"/>
      <c r="F308" s="178"/>
      <c r="G308" s="178"/>
      <c r="H308" s="179"/>
      <c r="I308" s="332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9"/>
      <c r="U308" s="332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9"/>
      <c r="AM308" s="3"/>
      <c r="AN308" s="3"/>
    </row>
    <row r="309" spans="1:40" ht="15.6">
      <c r="A309" s="325"/>
      <c r="B309" s="180"/>
      <c r="C309" s="178"/>
      <c r="D309" s="178"/>
      <c r="E309" s="178"/>
      <c r="F309" s="178"/>
      <c r="G309" s="178"/>
      <c r="H309" s="179"/>
      <c r="I309" s="332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9"/>
      <c r="U309" s="332"/>
      <c r="V309" s="178"/>
      <c r="W309" s="178"/>
      <c r="X309" s="178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9"/>
      <c r="AM309" s="3"/>
      <c r="AN309" s="3"/>
    </row>
    <row r="310" spans="1:40" ht="15.6">
      <c r="A310" s="325"/>
      <c r="B310" s="180"/>
      <c r="C310" s="178"/>
      <c r="D310" s="178"/>
      <c r="E310" s="178"/>
      <c r="F310" s="178"/>
      <c r="G310" s="178"/>
      <c r="H310" s="179"/>
      <c r="I310" s="332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9"/>
      <c r="U310" s="332"/>
      <c r="V310" s="178"/>
      <c r="W310" s="178"/>
      <c r="X310" s="178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9"/>
      <c r="AM310" s="3"/>
      <c r="AN310" s="3"/>
    </row>
    <row r="311" spans="1:40" ht="15.6">
      <c r="A311" s="325"/>
      <c r="B311" s="180"/>
      <c r="C311" s="178"/>
      <c r="D311" s="178"/>
      <c r="E311" s="178"/>
      <c r="F311" s="178"/>
      <c r="G311" s="178"/>
      <c r="H311" s="179"/>
      <c r="I311" s="332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9"/>
      <c r="U311" s="332"/>
      <c r="V311" s="178"/>
      <c r="W311" s="178"/>
      <c r="X311" s="178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9"/>
      <c r="AM311" s="3"/>
      <c r="AN311" s="3"/>
    </row>
    <row r="312" spans="1:40" ht="15.6">
      <c r="A312" s="325"/>
      <c r="B312" s="180"/>
      <c r="C312" s="178"/>
      <c r="D312" s="178"/>
      <c r="E312" s="178"/>
      <c r="F312" s="178"/>
      <c r="G312" s="178"/>
      <c r="H312" s="179"/>
      <c r="I312" s="332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9"/>
      <c r="U312" s="332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9"/>
      <c r="AM312" s="3"/>
      <c r="AN312" s="3"/>
    </row>
    <row r="313" spans="1:40" ht="15.6">
      <c r="A313" s="325"/>
      <c r="B313" s="180"/>
      <c r="C313" s="178"/>
      <c r="D313" s="178"/>
      <c r="E313" s="178"/>
      <c r="F313" s="178"/>
      <c r="G313" s="178"/>
      <c r="H313" s="179"/>
      <c r="I313" s="332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9"/>
      <c r="U313" s="332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9"/>
      <c r="AM313" s="3"/>
      <c r="AN313" s="3"/>
    </row>
    <row r="314" spans="1:40" ht="15.6">
      <c r="A314" s="325"/>
      <c r="B314" s="180"/>
      <c r="C314" s="178"/>
      <c r="D314" s="178"/>
      <c r="E314" s="178"/>
      <c r="F314" s="178"/>
      <c r="G314" s="178"/>
      <c r="H314" s="179"/>
      <c r="I314" s="332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9"/>
      <c r="U314" s="332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9"/>
      <c r="AM314" s="3"/>
      <c r="AN314" s="3"/>
    </row>
    <row r="315" spans="1:40" ht="15.6">
      <c r="A315" s="325"/>
      <c r="B315" s="180"/>
      <c r="C315" s="178"/>
      <c r="D315" s="178"/>
      <c r="E315" s="178"/>
      <c r="F315" s="178"/>
      <c r="G315" s="178"/>
      <c r="H315" s="179"/>
      <c r="I315" s="332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9"/>
      <c r="U315" s="332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9"/>
      <c r="AM315" s="3"/>
      <c r="AN315" s="3"/>
    </row>
    <row r="316" spans="1:40" ht="15.6">
      <c r="A316" s="325"/>
      <c r="B316" s="180"/>
      <c r="C316" s="178"/>
      <c r="D316" s="178"/>
      <c r="E316" s="178"/>
      <c r="F316" s="178"/>
      <c r="G316" s="178"/>
      <c r="H316" s="179"/>
      <c r="I316" s="332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9"/>
      <c r="U316" s="332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9"/>
      <c r="AM316" s="3"/>
      <c r="AN316" s="3"/>
    </row>
    <row r="317" spans="1:40" ht="15.6">
      <c r="A317" s="325"/>
      <c r="B317" s="180"/>
      <c r="C317" s="178"/>
      <c r="D317" s="178"/>
      <c r="E317" s="178"/>
      <c r="F317" s="178"/>
      <c r="G317" s="178"/>
      <c r="H317" s="179"/>
      <c r="I317" s="332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9"/>
      <c r="U317" s="332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9"/>
      <c r="AM317" s="3"/>
      <c r="AN317" s="3"/>
    </row>
    <row r="318" spans="1:40" ht="15.6">
      <c r="A318" s="327"/>
      <c r="B318" s="90"/>
      <c r="C318" s="178"/>
      <c r="D318" s="178"/>
      <c r="E318" s="178"/>
      <c r="F318" s="178"/>
      <c r="G318" s="178"/>
      <c r="H318" s="179"/>
      <c r="I318" s="332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9"/>
      <c r="U318" s="332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9"/>
      <c r="AM318" s="3"/>
      <c r="AN318" s="3"/>
    </row>
    <row r="319" spans="1:40" ht="15.6">
      <c r="A319" s="325"/>
      <c r="B319" s="180"/>
      <c r="C319" s="178"/>
      <c r="D319" s="178"/>
      <c r="E319" s="178"/>
      <c r="F319" s="178"/>
      <c r="G319" s="178"/>
      <c r="H319" s="179"/>
      <c r="I319" s="332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9"/>
      <c r="U319" s="332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9"/>
      <c r="AM319" s="3"/>
      <c r="AN319" s="3"/>
    </row>
    <row r="320" spans="1:40" ht="32.4">
      <c r="A320" s="95" t="s">
        <v>9</v>
      </c>
      <c r="B320" s="88"/>
      <c r="C320" s="317">
        <f>SUM(C322:C336)</f>
        <v>0</v>
      </c>
      <c r="D320" s="317">
        <f t="shared" ref="D320:AL320" si="212">SUM(D322:D336)</f>
        <v>0</v>
      </c>
      <c r="E320" s="317">
        <f t="shared" si="212"/>
        <v>0</v>
      </c>
      <c r="F320" s="317">
        <f t="shared" si="212"/>
        <v>0</v>
      </c>
      <c r="G320" s="317">
        <f t="shared" si="212"/>
        <v>0</v>
      </c>
      <c r="H320" s="318">
        <f t="shared" si="212"/>
        <v>0</v>
      </c>
      <c r="I320" s="329">
        <f t="shared" si="212"/>
        <v>0</v>
      </c>
      <c r="J320" s="317">
        <f t="shared" si="212"/>
        <v>0</v>
      </c>
      <c r="K320" s="317">
        <f t="shared" si="212"/>
        <v>0</v>
      </c>
      <c r="L320" s="317">
        <f t="shared" si="212"/>
        <v>0</v>
      </c>
      <c r="M320" s="317">
        <f t="shared" si="212"/>
        <v>0</v>
      </c>
      <c r="N320" s="317">
        <f t="shared" si="212"/>
        <v>0</v>
      </c>
      <c r="O320" s="317">
        <f t="shared" si="212"/>
        <v>0</v>
      </c>
      <c r="P320" s="317">
        <f t="shared" si="212"/>
        <v>0</v>
      </c>
      <c r="Q320" s="317">
        <f t="shared" si="212"/>
        <v>0</v>
      </c>
      <c r="R320" s="317">
        <f t="shared" si="212"/>
        <v>0</v>
      </c>
      <c r="S320" s="317">
        <f t="shared" si="212"/>
        <v>0</v>
      </c>
      <c r="T320" s="318">
        <f t="shared" si="212"/>
        <v>0</v>
      </c>
      <c r="U320" s="329">
        <f t="shared" si="212"/>
        <v>0</v>
      </c>
      <c r="V320" s="317">
        <f t="shared" si="212"/>
        <v>0</v>
      </c>
      <c r="W320" s="317">
        <f t="shared" si="212"/>
        <v>0</v>
      </c>
      <c r="X320" s="317">
        <f t="shared" si="212"/>
        <v>0</v>
      </c>
      <c r="Y320" s="317">
        <f t="shared" si="212"/>
        <v>0</v>
      </c>
      <c r="Z320" s="317">
        <f t="shared" si="212"/>
        <v>0</v>
      </c>
      <c r="AA320" s="317" t="e">
        <f>AVERAGE(AA322:AA336)</f>
        <v>#DIV/0!</v>
      </c>
      <c r="AB320" s="317" t="e">
        <f t="shared" ref="AB320:AF320" si="213">AVERAGE(AB322:AB336)</f>
        <v>#DIV/0!</v>
      </c>
      <c r="AC320" s="317" t="e">
        <f t="shared" si="213"/>
        <v>#DIV/0!</v>
      </c>
      <c r="AD320" s="317" t="e">
        <f t="shared" si="213"/>
        <v>#DIV/0!</v>
      </c>
      <c r="AE320" s="317" t="e">
        <f t="shared" si="213"/>
        <v>#DIV/0!</v>
      </c>
      <c r="AF320" s="317" t="e">
        <f t="shared" si="213"/>
        <v>#DIV/0!</v>
      </c>
      <c r="AG320" s="317">
        <f t="shared" si="212"/>
        <v>0</v>
      </c>
      <c r="AH320" s="317">
        <f t="shared" si="212"/>
        <v>0</v>
      </c>
      <c r="AI320" s="317">
        <f t="shared" si="212"/>
        <v>0</v>
      </c>
      <c r="AJ320" s="317">
        <f t="shared" si="212"/>
        <v>0</v>
      </c>
      <c r="AK320" s="317">
        <f t="shared" si="212"/>
        <v>0</v>
      </c>
      <c r="AL320" s="318">
        <f t="shared" si="212"/>
        <v>0</v>
      </c>
      <c r="AM320" s="3"/>
      <c r="AN320" s="3"/>
    </row>
    <row r="321" spans="1:40" ht="15.6">
      <c r="A321" s="323" t="s">
        <v>239</v>
      </c>
      <c r="B321" s="85"/>
      <c r="C321" s="237"/>
      <c r="D321" s="237"/>
      <c r="E321" s="237"/>
      <c r="F321" s="237"/>
      <c r="G321" s="237"/>
      <c r="H321" s="238"/>
      <c r="I321" s="330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8"/>
      <c r="U321" s="330"/>
      <c r="V321" s="237"/>
      <c r="W321" s="237"/>
      <c r="X321" s="237"/>
      <c r="Y321" s="237"/>
      <c r="Z321" s="237"/>
      <c r="AA321" s="237"/>
      <c r="AB321" s="237"/>
      <c r="AC321" s="237"/>
      <c r="AD321" s="237"/>
      <c r="AE321" s="237"/>
      <c r="AF321" s="237"/>
      <c r="AG321" s="237"/>
      <c r="AH321" s="237"/>
      <c r="AI321" s="237"/>
      <c r="AJ321" s="237"/>
      <c r="AK321" s="237"/>
      <c r="AL321" s="238"/>
      <c r="AM321" s="3"/>
      <c r="AN321" s="3"/>
    </row>
    <row r="322" spans="1:40" ht="15.6">
      <c r="A322" s="325"/>
      <c r="B322" s="180"/>
      <c r="C322" s="178"/>
      <c r="D322" s="178"/>
      <c r="E322" s="178"/>
      <c r="F322" s="178"/>
      <c r="G322" s="178"/>
      <c r="H322" s="179"/>
      <c r="I322" s="332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9"/>
      <c r="U322" s="332"/>
      <c r="V322" s="178"/>
      <c r="W322" s="178"/>
      <c r="X322" s="178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9"/>
      <c r="AM322" s="3"/>
      <c r="AN322" s="3"/>
    </row>
    <row r="323" spans="1:40" ht="15.6">
      <c r="A323" s="325"/>
      <c r="B323" s="180"/>
      <c r="C323" s="178"/>
      <c r="D323" s="178"/>
      <c r="E323" s="178"/>
      <c r="F323" s="178"/>
      <c r="G323" s="178"/>
      <c r="H323" s="179"/>
      <c r="I323" s="332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9"/>
      <c r="U323" s="332"/>
      <c r="V323" s="178"/>
      <c r="W323" s="178"/>
      <c r="X323" s="178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9"/>
      <c r="AM323" s="3"/>
      <c r="AN323" s="3"/>
    </row>
    <row r="324" spans="1:40" ht="15.6">
      <c r="A324" s="325"/>
      <c r="B324" s="180"/>
      <c r="C324" s="178"/>
      <c r="D324" s="178"/>
      <c r="E324" s="178"/>
      <c r="F324" s="178"/>
      <c r="G324" s="178"/>
      <c r="H324" s="179"/>
      <c r="I324" s="332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9"/>
      <c r="U324" s="332"/>
      <c r="V324" s="178"/>
      <c r="W324" s="178"/>
      <c r="X324" s="178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9"/>
      <c r="AM324" s="3"/>
      <c r="AN324" s="3"/>
    </row>
    <row r="325" spans="1:40" ht="15.6">
      <c r="A325" s="325"/>
      <c r="B325" s="180"/>
      <c r="C325" s="178"/>
      <c r="D325" s="178"/>
      <c r="E325" s="178"/>
      <c r="F325" s="178"/>
      <c r="G325" s="178"/>
      <c r="H325" s="179"/>
      <c r="I325" s="332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9"/>
      <c r="U325" s="332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9"/>
      <c r="AM325" s="3"/>
      <c r="AN325" s="3"/>
    </row>
    <row r="326" spans="1:40" ht="15.6">
      <c r="A326" s="325"/>
      <c r="B326" s="180"/>
      <c r="C326" s="178"/>
      <c r="D326" s="178"/>
      <c r="E326" s="178"/>
      <c r="F326" s="178"/>
      <c r="G326" s="178"/>
      <c r="H326" s="179"/>
      <c r="I326" s="332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9"/>
      <c r="U326" s="332"/>
      <c r="V326" s="178"/>
      <c r="W326" s="178"/>
      <c r="X326" s="178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9"/>
      <c r="AM326" s="3"/>
      <c r="AN326" s="3"/>
    </row>
    <row r="327" spans="1:40" ht="15.6">
      <c r="A327" s="325"/>
      <c r="B327" s="180"/>
      <c r="C327" s="178"/>
      <c r="D327" s="178"/>
      <c r="E327" s="178"/>
      <c r="F327" s="178"/>
      <c r="G327" s="178"/>
      <c r="H327" s="179"/>
      <c r="I327" s="332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9"/>
      <c r="U327" s="332"/>
      <c r="V327" s="178"/>
      <c r="W327" s="178"/>
      <c r="X327" s="178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9"/>
      <c r="AM327" s="3"/>
      <c r="AN327" s="3"/>
    </row>
    <row r="328" spans="1:40" ht="15.6">
      <c r="A328" s="325"/>
      <c r="B328" s="180"/>
      <c r="C328" s="178"/>
      <c r="D328" s="178"/>
      <c r="E328" s="178"/>
      <c r="F328" s="178"/>
      <c r="G328" s="178"/>
      <c r="H328" s="179"/>
      <c r="I328" s="332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9"/>
      <c r="U328" s="332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9"/>
      <c r="AM328" s="3"/>
      <c r="AN328" s="3"/>
    </row>
    <row r="329" spans="1:40" ht="15.6">
      <c r="A329" s="325"/>
      <c r="B329" s="180"/>
      <c r="C329" s="178"/>
      <c r="D329" s="178"/>
      <c r="E329" s="178"/>
      <c r="F329" s="178"/>
      <c r="G329" s="178"/>
      <c r="H329" s="179"/>
      <c r="I329" s="332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9"/>
      <c r="U329" s="332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9"/>
      <c r="AM329" s="3"/>
      <c r="AN329" s="3"/>
    </row>
    <row r="330" spans="1:40" ht="15.6">
      <c r="A330" s="325"/>
      <c r="B330" s="180"/>
      <c r="C330" s="178"/>
      <c r="D330" s="178"/>
      <c r="E330" s="178"/>
      <c r="F330" s="178"/>
      <c r="G330" s="178"/>
      <c r="H330" s="179"/>
      <c r="I330" s="332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9"/>
      <c r="U330" s="332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9"/>
      <c r="AM330" s="3"/>
      <c r="AN330" s="3"/>
    </row>
    <row r="331" spans="1:40" ht="15.6">
      <c r="A331" s="325"/>
      <c r="B331" s="180"/>
      <c r="C331" s="178"/>
      <c r="D331" s="178"/>
      <c r="E331" s="178"/>
      <c r="F331" s="178"/>
      <c r="G331" s="178"/>
      <c r="H331" s="179"/>
      <c r="I331" s="332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9"/>
      <c r="U331" s="332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9"/>
      <c r="AM331" s="3"/>
      <c r="AN331" s="3"/>
    </row>
    <row r="332" spans="1:40" ht="15.6">
      <c r="A332" s="325"/>
      <c r="B332" s="180"/>
      <c r="C332" s="178"/>
      <c r="D332" s="178"/>
      <c r="E332" s="178"/>
      <c r="F332" s="178"/>
      <c r="G332" s="178"/>
      <c r="H332" s="179"/>
      <c r="I332" s="332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9"/>
      <c r="U332" s="332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9"/>
      <c r="AM332" s="3"/>
      <c r="AN332" s="3"/>
    </row>
    <row r="333" spans="1:40" ht="15.6">
      <c r="A333" s="325"/>
      <c r="B333" s="180"/>
      <c r="C333" s="178"/>
      <c r="D333" s="178"/>
      <c r="E333" s="178"/>
      <c r="F333" s="178"/>
      <c r="G333" s="178"/>
      <c r="H333" s="179"/>
      <c r="I333" s="332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9"/>
      <c r="U333" s="332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9"/>
      <c r="AM333" s="3"/>
      <c r="AN333" s="3"/>
    </row>
    <row r="334" spans="1:40" ht="15.6">
      <c r="A334" s="325"/>
      <c r="B334" s="180"/>
      <c r="C334" s="178"/>
      <c r="D334" s="178"/>
      <c r="E334" s="178"/>
      <c r="F334" s="178"/>
      <c r="G334" s="178"/>
      <c r="H334" s="179"/>
      <c r="I334" s="332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9"/>
      <c r="U334" s="332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9"/>
      <c r="AM334" s="3"/>
      <c r="AN334" s="3"/>
    </row>
    <row r="335" spans="1:40" ht="15.6">
      <c r="A335" s="327"/>
      <c r="B335" s="90"/>
      <c r="C335" s="178"/>
      <c r="D335" s="178"/>
      <c r="E335" s="178"/>
      <c r="F335" s="178"/>
      <c r="G335" s="178"/>
      <c r="H335" s="179"/>
      <c r="I335" s="332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9"/>
      <c r="U335" s="332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9"/>
      <c r="AM335" s="3"/>
      <c r="AN335" s="3"/>
    </row>
    <row r="336" spans="1:40" ht="15.6">
      <c r="A336" s="325"/>
      <c r="B336" s="180"/>
      <c r="C336" s="178"/>
      <c r="D336" s="178"/>
      <c r="E336" s="178"/>
      <c r="F336" s="178"/>
      <c r="G336" s="178"/>
      <c r="H336" s="179"/>
      <c r="I336" s="332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9"/>
      <c r="U336" s="332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9"/>
      <c r="AM336" s="3"/>
      <c r="AN336" s="3"/>
    </row>
    <row r="337" spans="1:40" ht="48.6">
      <c r="A337" s="95" t="s">
        <v>258</v>
      </c>
      <c r="B337" s="88"/>
      <c r="C337" s="317">
        <f>SUM(C339:C353)</f>
        <v>0</v>
      </c>
      <c r="D337" s="317">
        <f t="shared" ref="D337:AL337" si="214">SUM(D339:D353)</f>
        <v>0</v>
      </c>
      <c r="E337" s="317">
        <f t="shared" si="214"/>
        <v>0</v>
      </c>
      <c r="F337" s="317">
        <f t="shared" si="214"/>
        <v>0</v>
      </c>
      <c r="G337" s="317">
        <f t="shared" si="214"/>
        <v>0</v>
      </c>
      <c r="H337" s="318">
        <f t="shared" si="214"/>
        <v>0</v>
      </c>
      <c r="I337" s="329">
        <f t="shared" si="214"/>
        <v>0</v>
      </c>
      <c r="J337" s="317">
        <f t="shared" si="214"/>
        <v>0</v>
      </c>
      <c r="K337" s="317">
        <f t="shared" si="214"/>
        <v>0</v>
      </c>
      <c r="L337" s="317">
        <f t="shared" si="214"/>
        <v>0</v>
      </c>
      <c r="M337" s="317">
        <f t="shared" si="214"/>
        <v>0</v>
      </c>
      <c r="N337" s="317">
        <f t="shared" si="214"/>
        <v>0</v>
      </c>
      <c r="O337" s="317">
        <f t="shared" si="214"/>
        <v>0</v>
      </c>
      <c r="P337" s="317">
        <f t="shared" si="214"/>
        <v>0</v>
      </c>
      <c r="Q337" s="317">
        <f t="shared" si="214"/>
        <v>0</v>
      </c>
      <c r="R337" s="317">
        <f t="shared" si="214"/>
        <v>0</v>
      </c>
      <c r="S337" s="317">
        <f t="shared" si="214"/>
        <v>0</v>
      </c>
      <c r="T337" s="318">
        <f t="shared" si="214"/>
        <v>0</v>
      </c>
      <c r="U337" s="329">
        <f t="shared" si="214"/>
        <v>0</v>
      </c>
      <c r="V337" s="317">
        <f t="shared" si="214"/>
        <v>0</v>
      </c>
      <c r="W337" s="317">
        <f t="shared" si="214"/>
        <v>0</v>
      </c>
      <c r="X337" s="317">
        <f t="shared" si="214"/>
        <v>0</v>
      </c>
      <c r="Y337" s="317">
        <f t="shared" si="214"/>
        <v>0</v>
      </c>
      <c r="Z337" s="317">
        <f t="shared" si="214"/>
        <v>0</v>
      </c>
      <c r="AA337" s="317" t="e">
        <f>AVERAGE(AA339:AA353)</f>
        <v>#DIV/0!</v>
      </c>
      <c r="AB337" s="317" t="e">
        <f t="shared" ref="AB337:AF337" si="215">AVERAGE(AB339:AB353)</f>
        <v>#DIV/0!</v>
      </c>
      <c r="AC337" s="317" t="e">
        <f t="shared" si="215"/>
        <v>#DIV/0!</v>
      </c>
      <c r="AD337" s="317" t="e">
        <f t="shared" si="215"/>
        <v>#DIV/0!</v>
      </c>
      <c r="AE337" s="317" t="e">
        <f t="shared" si="215"/>
        <v>#DIV/0!</v>
      </c>
      <c r="AF337" s="317" t="e">
        <f t="shared" si="215"/>
        <v>#DIV/0!</v>
      </c>
      <c r="AG337" s="317">
        <f t="shared" si="214"/>
        <v>0</v>
      </c>
      <c r="AH337" s="317">
        <f t="shared" si="214"/>
        <v>0</v>
      </c>
      <c r="AI337" s="317">
        <f t="shared" si="214"/>
        <v>0</v>
      </c>
      <c r="AJ337" s="317">
        <f t="shared" si="214"/>
        <v>0</v>
      </c>
      <c r="AK337" s="317">
        <f t="shared" si="214"/>
        <v>0</v>
      </c>
      <c r="AL337" s="318">
        <f t="shared" si="214"/>
        <v>0</v>
      </c>
      <c r="AM337" s="3"/>
      <c r="AN337" s="3"/>
    </row>
    <row r="338" spans="1:40" ht="15.6">
      <c r="A338" s="323" t="s">
        <v>239</v>
      </c>
      <c r="B338" s="85"/>
      <c r="C338" s="237"/>
      <c r="D338" s="237"/>
      <c r="E338" s="237"/>
      <c r="F338" s="237"/>
      <c r="G338" s="237"/>
      <c r="H338" s="238"/>
      <c r="I338" s="330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8"/>
      <c r="U338" s="330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8"/>
      <c r="AM338" s="3"/>
      <c r="AN338" s="3"/>
    </row>
    <row r="339" spans="1:40" ht="15.6">
      <c r="A339" s="325"/>
      <c r="B339" s="180"/>
      <c r="C339" s="178"/>
      <c r="D339" s="178"/>
      <c r="E339" s="178"/>
      <c r="F339" s="178"/>
      <c r="G339" s="178"/>
      <c r="H339" s="179"/>
      <c r="I339" s="332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9"/>
      <c r="U339" s="332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9"/>
      <c r="AM339" s="3"/>
      <c r="AN339" s="3"/>
    </row>
    <row r="340" spans="1:40" ht="15.6">
      <c r="A340" s="325"/>
      <c r="B340" s="180"/>
      <c r="C340" s="178"/>
      <c r="D340" s="178"/>
      <c r="E340" s="178"/>
      <c r="F340" s="178"/>
      <c r="G340" s="178"/>
      <c r="H340" s="179"/>
      <c r="I340" s="332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9"/>
      <c r="U340" s="332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9"/>
      <c r="AM340" s="3"/>
      <c r="AN340" s="3"/>
    </row>
    <row r="341" spans="1:40" ht="15.6">
      <c r="A341" s="325"/>
      <c r="B341" s="180"/>
      <c r="C341" s="178"/>
      <c r="D341" s="178"/>
      <c r="E341" s="178"/>
      <c r="F341" s="178"/>
      <c r="G341" s="178"/>
      <c r="H341" s="179"/>
      <c r="I341" s="332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9"/>
      <c r="U341" s="332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9"/>
      <c r="AM341" s="3"/>
      <c r="AN341" s="3"/>
    </row>
    <row r="342" spans="1:40" ht="15.6">
      <c r="A342" s="325"/>
      <c r="B342" s="180"/>
      <c r="C342" s="178"/>
      <c r="D342" s="178"/>
      <c r="E342" s="178"/>
      <c r="F342" s="178"/>
      <c r="G342" s="178"/>
      <c r="H342" s="179"/>
      <c r="I342" s="332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9"/>
      <c r="U342" s="332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9"/>
      <c r="AM342" s="3"/>
      <c r="AN342" s="3"/>
    </row>
    <row r="343" spans="1:40" ht="15.6">
      <c r="A343" s="325"/>
      <c r="B343" s="180"/>
      <c r="C343" s="178"/>
      <c r="D343" s="178"/>
      <c r="E343" s="178"/>
      <c r="F343" s="178"/>
      <c r="G343" s="178"/>
      <c r="H343" s="179"/>
      <c r="I343" s="332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9"/>
      <c r="U343" s="332"/>
      <c r="V343" s="178"/>
      <c r="W343" s="178"/>
      <c r="X343" s="178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9"/>
      <c r="AM343" s="3"/>
      <c r="AN343" s="3"/>
    </row>
    <row r="344" spans="1:40" ht="15.6">
      <c r="A344" s="325"/>
      <c r="B344" s="180"/>
      <c r="C344" s="178"/>
      <c r="D344" s="178"/>
      <c r="E344" s="178"/>
      <c r="F344" s="178"/>
      <c r="G344" s="178"/>
      <c r="H344" s="179"/>
      <c r="I344" s="332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9"/>
      <c r="U344" s="332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9"/>
      <c r="AM344" s="3"/>
      <c r="AN344" s="3"/>
    </row>
    <row r="345" spans="1:40" ht="15.6">
      <c r="A345" s="325"/>
      <c r="B345" s="180"/>
      <c r="C345" s="178"/>
      <c r="D345" s="178"/>
      <c r="E345" s="178"/>
      <c r="F345" s="178"/>
      <c r="G345" s="178"/>
      <c r="H345" s="179"/>
      <c r="I345" s="332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9"/>
      <c r="U345" s="332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9"/>
      <c r="AM345" s="3"/>
      <c r="AN345" s="3"/>
    </row>
    <row r="346" spans="1:40" ht="15.6">
      <c r="A346" s="325"/>
      <c r="B346" s="180"/>
      <c r="C346" s="178"/>
      <c r="D346" s="178"/>
      <c r="E346" s="178"/>
      <c r="F346" s="178"/>
      <c r="G346" s="178"/>
      <c r="H346" s="179"/>
      <c r="I346" s="332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9"/>
      <c r="U346" s="332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9"/>
      <c r="AM346" s="3"/>
      <c r="AN346" s="3"/>
    </row>
    <row r="347" spans="1:40" ht="15.6">
      <c r="A347" s="325"/>
      <c r="B347" s="180"/>
      <c r="C347" s="178"/>
      <c r="D347" s="178"/>
      <c r="E347" s="178"/>
      <c r="F347" s="178"/>
      <c r="G347" s="178"/>
      <c r="H347" s="179"/>
      <c r="I347" s="332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9"/>
      <c r="U347" s="332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9"/>
      <c r="AM347" s="3"/>
      <c r="AN347" s="3"/>
    </row>
    <row r="348" spans="1:40" ht="15.6">
      <c r="A348" s="325"/>
      <c r="B348" s="180"/>
      <c r="C348" s="178"/>
      <c r="D348" s="178"/>
      <c r="E348" s="178"/>
      <c r="F348" s="178"/>
      <c r="G348" s="178"/>
      <c r="H348" s="179"/>
      <c r="I348" s="332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9"/>
      <c r="U348" s="332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9"/>
      <c r="AM348" s="3"/>
      <c r="AN348" s="3"/>
    </row>
    <row r="349" spans="1:40" ht="15.6">
      <c r="A349" s="325"/>
      <c r="B349" s="180"/>
      <c r="C349" s="178"/>
      <c r="D349" s="178"/>
      <c r="E349" s="178"/>
      <c r="F349" s="178"/>
      <c r="G349" s="178"/>
      <c r="H349" s="179"/>
      <c r="I349" s="332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9"/>
      <c r="U349" s="332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9"/>
      <c r="AM349" s="3"/>
      <c r="AN349" s="3"/>
    </row>
    <row r="350" spans="1:40" ht="15.6">
      <c r="A350" s="325"/>
      <c r="B350" s="180"/>
      <c r="C350" s="178"/>
      <c r="D350" s="178"/>
      <c r="E350" s="178"/>
      <c r="F350" s="178"/>
      <c r="G350" s="178"/>
      <c r="H350" s="179"/>
      <c r="I350" s="332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9"/>
      <c r="U350" s="332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9"/>
      <c r="AM350" s="3"/>
      <c r="AN350" s="3"/>
    </row>
    <row r="351" spans="1:40" ht="15.6">
      <c r="A351" s="325"/>
      <c r="B351" s="180"/>
      <c r="C351" s="178"/>
      <c r="D351" s="178"/>
      <c r="E351" s="178"/>
      <c r="F351" s="178"/>
      <c r="G351" s="178"/>
      <c r="H351" s="179"/>
      <c r="I351" s="332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9"/>
      <c r="U351" s="332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9"/>
      <c r="AM351" s="3"/>
      <c r="AN351" s="3"/>
    </row>
    <row r="352" spans="1:40" ht="15.6">
      <c r="A352" s="327"/>
      <c r="B352" s="90"/>
      <c r="C352" s="178"/>
      <c r="D352" s="178"/>
      <c r="E352" s="178"/>
      <c r="F352" s="178"/>
      <c r="G352" s="178"/>
      <c r="H352" s="179"/>
      <c r="I352" s="332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9"/>
      <c r="U352" s="332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9"/>
      <c r="AM352" s="3"/>
      <c r="AN352" s="3"/>
    </row>
    <row r="353" spans="1:40" ht="15.6">
      <c r="A353" s="325"/>
      <c r="B353" s="180"/>
      <c r="C353" s="178"/>
      <c r="D353" s="178"/>
      <c r="E353" s="178"/>
      <c r="F353" s="178"/>
      <c r="G353" s="178"/>
      <c r="H353" s="179"/>
      <c r="I353" s="332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9"/>
      <c r="U353" s="332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9"/>
      <c r="AM353" s="3"/>
      <c r="AN353" s="3"/>
    </row>
    <row r="354" spans="1:40" ht="32.4">
      <c r="A354" s="95" t="s">
        <v>259</v>
      </c>
      <c r="B354" s="88"/>
      <c r="C354" s="317">
        <f>SUM(C356:C370)</f>
        <v>0</v>
      </c>
      <c r="D354" s="317">
        <f t="shared" ref="D354:AL354" si="216">SUM(D356:D370)</f>
        <v>0</v>
      </c>
      <c r="E354" s="317">
        <f t="shared" si="216"/>
        <v>0</v>
      </c>
      <c r="F354" s="317">
        <f t="shared" si="216"/>
        <v>0</v>
      </c>
      <c r="G354" s="317">
        <f t="shared" si="216"/>
        <v>0</v>
      </c>
      <c r="H354" s="318">
        <f t="shared" si="216"/>
        <v>0</v>
      </c>
      <c r="I354" s="329">
        <f t="shared" si="216"/>
        <v>0</v>
      </c>
      <c r="J354" s="317">
        <f t="shared" si="216"/>
        <v>0</v>
      </c>
      <c r="K354" s="317">
        <f t="shared" si="216"/>
        <v>0</v>
      </c>
      <c r="L354" s="317">
        <f t="shared" si="216"/>
        <v>0</v>
      </c>
      <c r="M354" s="317">
        <f t="shared" si="216"/>
        <v>0</v>
      </c>
      <c r="N354" s="317">
        <f t="shared" si="216"/>
        <v>0</v>
      </c>
      <c r="O354" s="317">
        <f t="shared" si="216"/>
        <v>0</v>
      </c>
      <c r="P354" s="317">
        <f t="shared" si="216"/>
        <v>0</v>
      </c>
      <c r="Q354" s="317">
        <f t="shared" si="216"/>
        <v>0</v>
      </c>
      <c r="R354" s="317">
        <f t="shared" si="216"/>
        <v>0</v>
      </c>
      <c r="S354" s="317">
        <f t="shared" si="216"/>
        <v>0</v>
      </c>
      <c r="T354" s="318">
        <f t="shared" si="216"/>
        <v>0</v>
      </c>
      <c r="U354" s="329">
        <f t="shared" si="216"/>
        <v>0</v>
      </c>
      <c r="V354" s="317">
        <f t="shared" si="216"/>
        <v>0</v>
      </c>
      <c r="W354" s="317">
        <f t="shared" si="216"/>
        <v>0</v>
      </c>
      <c r="X354" s="317">
        <f t="shared" si="216"/>
        <v>0</v>
      </c>
      <c r="Y354" s="317">
        <f t="shared" si="216"/>
        <v>0</v>
      </c>
      <c r="Z354" s="317">
        <f t="shared" si="216"/>
        <v>0</v>
      </c>
      <c r="AA354" s="317" t="e">
        <f>AVERAGE(AA356:AA370)</f>
        <v>#DIV/0!</v>
      </c>
      <c r="AB354" s="317" t="e">
        <f t="shared" ref="AB354:AF354" si="217">AVERAGE(AB356:AB370)</f>
        <v>#DIV/0!</v>
      </c>
      <c r="AC354" s="317" t="e">
        <f t="shared" si="217"/>
        <v>#DIV/0!</v>
      </c>
      <c r="AD354" s="317" t="e">
        <f t="shared" si="217"/>
        <v>#DIV/0!</v>
      </c>
      <c r="AE354" s="317" t="e">
        <f t="shared" si="217"/>
        <v>#DIV/0!</v>
      </c>
      <c r="AF354" s="317" t="e">
        <f t="shared" si="217"/>
        <v>#DIV/0!</v>
      </c>
      <c r="AG354" s="317">
        <f t="shared" si="216"/>
        <v>0</v>
      </c>
      <c r="AH354" s="317">
        <f t="shared" si="216"/>
        <v>0</v>
      </c>
      <c r="AI354" s="317">
        <f t="shared" si="216"/>
        <v>0</v>
      </c>
      <c r="AJ354" s="317">
        <f t="shared" si="216"/>
        <v>0</v>
      </c>
      <c r="AK354" s="317">
        <f t="shared" si="216"/>
        <v>0</v>
      </c>
      <c r="AL354" s="318">
        <f t="shared" si="216"/>
        <v>0</v>
      </c>
      <c r="AM354" s="3"/>
      <c r="AN354" s="3"/>
    </row>
    <row r="355" spans="1:40" ht="15.6">
      <c r="A355" s="323" t="s">
        <v>239</v>
      </c>
      <c r="B355" s="85"/>
      <c r="C355" s="237"/>
      <c r="D355" s="237"/>
      <c r="E355" s="237"/>
      <c r="F355" s="237"/>
      <c r="G355" s="237"/>
      <c r="H355" s="238"/>
      <c r="I355" s="330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8"/>
      <c r="U355" s="330"/>
      <c r="V355" s="237"/>
      <c r="W355" s="237"/>
      <c r="X355" s="237"/>
      <c r="Y355" s="237"/>
      <c r="Z355" s="237"/>
      <c r="AA355" s="237"/>
      <c r="AB355" s="237"/>
      <c r="AC355" s="237"/>
      <c r="AD355" s="237"/>
      <c r="AE355" s="237"/>
      <c r="AF355" s="237"/>
      <c r="AG355" s="237"/>
      <c r="AH355" s="237"/>
      <c r="AI355" s="237"/>
      <c r="AJ355" s="237"/>
      <c r="AK355" s="237"/>
      <c r="AL355" s="238"/>
      <c r="AM355" s="3"/>
      <c r="AN355" s="3"/>
    </row>
    <row r="356" spans="1:40" ht="15.6">
      <c r="A356" s="327"/>
      <c r="B356" s="90"/>
      <c r="C356" s="178"/>
      <c r="D356" s="178"/>
      <c r="E356" s="178"/>
      <c r="F356" s="178"/>
      <c r="G356" s="178"/>
      <c r="H356" s="179"/>
      <c r="I356" s="332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9"/>
      <c r="U356" s="332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9"/>
      <c r="AM356" s="3"/>
      <c r="AN356" s="3"/>
    </row>
    <row r="357" spans="1:40" ht="15.6">
      <c r="A357" s="327"/>
      <c r="B357" s="90"/>
      <c r="C357" s="178"/>
      <c r="D357" s="178"/>
      <c r="E357" s="178"/>
      <c r="F357" s="178"/>
      <c r="G357" s="178"/>
      <c r="H357" s="179"/>
      <c r="I357" s="332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9"/>
      <c r="U357" s="332"/>
      <c r="V357" s="178"/>
      <c r="W357" s="178"/>
      <c r="X357" s="178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9"/>
      <c r="AM357" s="3"/>
      <c r="AN357" s="3"/>
    </row>
    <row r="358" spans="1:40" ht="15.6">
      <c r="A358" s="327"/>
      <c r="B358" s="90"/>
      <c r="C358" s="178"/>
      <c r="D358" s="178"/>
      <c r="E358" s="178"/>
      <c r="F358" s="178"/>
      <c r="G358" s="178"/>
      <c r="H358" s="179"/>
      <c r="I358" s="332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9"/>
      <c r="U358" s="332"/>
      <c r="V358" s="178"/>
      <c r="W358" s="178"/>
      <c r="X358" s="178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9"/>
      <c r="AM358" s="3"/>
      <c r="AN358" s="3"/>
    </row>
    <row r="359" spans="1:40" ht="15.6">
      <c r="A359" s="327"/>
      <c r="B359" s="90"/>
      <c r="C359" s="178"/>
      <c r="D359" s="178"/>
      <c r="E359" s="178"/>
      <c r="F359" s="178"/>
      <c r="G359" s="178"/>
      <c r="H359" s="179"/>
      <c r="I359" s="332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9"/>
      <c r="U359" s="332"/>
      <c r="V359" s="178"/>
      <c r="W359" s="178"/>
      <c r="X359" s="178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9"/>
      <c r="AM359" s="3"/>
      <c r="AN359" s="3"/>
    </row>
    <row r="360" spans="1:40" ht="15.6">
      <c r="A360" s="327"/>
      <c r="B360" s="90"/>
      <c r="C360" s="178"/>
      <c r="D360" s="178"/>
      <c r="E360" s="178"/>
      <c r="F360" s="178"/>
      <c r="G360" s="178"/>
      <c r="H360" s="179"/>
      <c r="I360" s="332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9"/>
      <c r="U360" s="332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9"/>
      <c r="AM360" s="3"/>
      <c r="AN360" s="3"/>
    </row>
    <row r="361" spans="1:40" ht="15.6">
      <c r="A361" s="327"/>
      <c r="B361" s="90"/>
      <c r="C361" s="178"/>
      <c r="D361" s="178"/>
      <c r="E361" s="178"/>
      <c r="F361" s="178"/>
      <c r="G361" s="178"/>
      <c r="H361" s="179"/>
      <c r="I361" s="332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9"/>
      <c r="U361" s="332"/>
      <c r="V361" s="178"/>
      <c r="W361" s="178"/>
      <c r="X361" s="178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9"/>
      <c r="AM361" s="3"/>
      <c r="AN361" s="3"/>
    </row>
    <row r="362" spans="1:40" ht="15.6">
      <c r="A362" s="327"/>
      <c r="B362" s="90"/>
      <c r="C362" s="178"/>
      <c r="D362" s="178"/>
      <c r="E362" s="178"/>
      <c r="F362" s="178"/>
      <c r="G362" s="178"/>
      <c r="H362" s="179"/>
      <c r="I362" s="332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9"/>
      <c r="U362" s="332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9"/>
      <c r="AM362" s="3"/>
      <c r="AN362" s="3"/>
    </row>
    <row r="363" spans="1:40" ht="15.6">
      <c r="A363" s="327"/>
      <c r="B363" s="90"/>
      <c r="C363" s="178"/>
      <c r="D363" s="178"/>
      <c r="E363" s="178"/>
      <c r="F363" s="178"/>
      <c r="G363" s="178"/>
      <c r="H363" s="179"/>
      <c r="I363" s="332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9"/>
      <c r="U363" s="332"/>
      <c r="V363" s="178"/>
      <c r="W363" s="178"/>
      <c r="X363" s="178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9"/>
      <c r="AM363" s="3"/>
      <c r="AN363" s="3"/>
    </row>
    <row r="364" spans="1:40" ht="15.6">
      <c r="A364" s="327"/>
      <c r="B364" s="90"/>
      <c r="C364" s="178"/>
      <c r="D364" s="178"/>
      <c r="E364" s="178"/>
      <c r="F364" s="178"/>
      <c r="G364" s="178"/>
      <c r="H364" s="179"/>
      <c r="I364" s="332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9"/>
      <c r="U364" s="332"/>
      <c r="V364" s="178"/>
      <c r="W364" s="178"/>
      <c r="X364" s="178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9"/>
      <c r="AM364" s="3"/>
      <c r="AN364" s="3"/>
    </row>
    <row r="365" spans="1:40" ht="15.6">
      <c r="A365" s="327"/>
      <c r="B365" s="90"/>
      <c r="C365" s="178"/>
      <c r="D365" s="178"/>
      <c r="E365" s="178"/>
      <c r="F365" s="178"/>
      <c r="G365" s="178"/>
      <c r="H365" s="179"/>
      <c r="I365" s="332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9"/>
      <c r="U365" s="332"/>
      <c r="V365" s="178"/>
      <c r="W365" s="178"/>
      <c r="X365" s="178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9"/>
      <c r="AM365" s="3"/>
      <c r="AN365" s="3"/>
    </row>
    <row r="366" spans="1:40" ht="15.6">
      <c r="A366" s="327"/>
      <c r="B366" s="90"/>
      <c r="C366" s="178"/>
      <c r="D366" s="178"/>
      <c r="E366" s="178"/>
      <c r="F366" s="178"/>
      <c r="G366" s="178"/>
      <c r="H366" s="179"/>
      <c r="I366" s="332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9"/>
      <c r="U366" s="332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9"/>
      <c r="AM366" s="3"/>
      <c r="AN366" s="3"/>
    </row>
    <row r="367" spans="1:40" ht="15.6">
      <c r="A367" s="327"/>
      <c r="B367" s="90"/>
      <c r="C367" s="178"/>
      <c r="D367" s="178"/>
      <c r="E367" s="178"/>
      <c r="F367" s="178"/>
      <c r="G367" s="178"/>
      <c r="H367" s="179"/>
      <c r="I367" s="332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9"/>
      <c r="U367" s="332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9"/>
      <c r="AM367" s="3"/>
      <c r="AN367" s="3"/>
    </row>
    <row r="368" spans="1:40" ht="15.6">
      <c r="A368" s="327"/>
      <c r="B368" s="90"/>
      <c r="C368" s="178"/>
      <c r="D368" s="178"/>
      <c r="E368" s="178"/>
      <c r="F368" s="178"/>
      <c r="G368" s="178"/>
      <c r="H368" s="179"/>
      <c r="I368" s="332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9"/>
      <c r="U368" s="332"/>
      <c r="V368" s="178"/>
      <c r="W368" s="178"/>
      <c r="X368" s="178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9"/>
      <c r="AM368" s="3"/>
      <c r="AN368" s="3"/>
    </row>
    <row r="369" spans="1:40" ht="15.6">
      <c r="A369" s="327"/>
      <c r="B369" s="90"/>
      <c r="C369" s="178"/>
      <c r="D369" s="178"/>
      <c r="E369" s="178"/>
      <c r="F369" s="178"/>
      <c r="G369" s="178"/>
      <c r="H369" s="179"/>
      <c r="I369" s="332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9"/>
      <c r="U369" s="332"/>
      <c r="V369" s="178"/>
      <c r="W369" s="178"/>
      <c r="X369" s="178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9"/>
      <c r="AM369" s="3"/>
      <c r="AN369" s="3"/>
    </row>
    <row r="370" spans="1:40" ht="15.6">
      <c r="A370" s="325"/>
      <c r="B370" s="180"/>
      <c r="C370" s="178"/>
      <c r="D370" s="178"/>
      <c r="E370" s="178"/>
      <c r="F370" s="178"/>
      <c r="G370" s="178"/>
      <c r="H370" s="179"/>
      <c r="I370" s="332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9"/>
      <c r="U370" s="332"/>
      <c r="V370" s="178"/>
      <c r="W370" s="178"/>
      <c r="X370" s="178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9"/>
      <c r="AM370" s="3"/>
      <c r="AN370" s="3"/>
    </row>
    <row r="371" spans="1:40" ht="48.6">
      <c r="A371" s="95" t="s">
        <v>260</v>
      </c>
      <c r="B371" s="88"/>
      <c r="C371" s="317">
        <f>SUM(C373:C387)</f>
        <v>0</v>
      </c>
      <c r="D371" s="317">
        <f t="shared" ref="D371:AL371" si="218">SUM(D373:D387)</f>
        <v>0</v>
      </c>
      <c r="E371" s="317">
        <f t="shared" si="218"/>
        <v>0</v>
      </c>
      <c r="F371" s="317">
        <f t="shared" si="218"/>
        <v>0</v>
      </c>
      <c r="G371" s="317">
        <f t="shared" si="218"/>
        <v>0</v>
      </c>
      <c r="H371" s="318">
        <f t="shared" si="218"/>
        <v>0</v>
      </c>
      <c r="I371" s="329">
        <f t="shared" si="218"/>
        <v>0</v>
      </c>
      <c r="J371" s="317">
        <f t="shared" si="218"/>
        <v>0</v>
      </c>
      <c r="K371" s="317">
        <f t="shared" si="218"/>
        <v>0</v>
      </c>
      <c r="L371" s="317">
        <f t="shared" si="218"/>
        <v>0</v>
      </c>
      <c r="M371" s="317">
        <f t="shared" si="218"/>
        <v>0</v>
      </c>
      <c r="N371" s="317">
        <f t="shared" si="218"/>
        <v>0</v>
      </c>
      <c r="O371" s="317">
        <f t="shared" si="218"/>
        <v>0</v>
      </c>
      <c r="P371" s="317">
        <f t="shared" si="218"/>
        <v>0</v>
      </c>
      <c r="Q371" s="317">
        <f t="shared" si="218"/>
        <v>0</v>
      </c>
      <c r="R371" s="317">
        <f t="shared" si="218"/>
        <v>0</v>
      </c>
      <c r="S371" s="317">
        <f t="shared" si="218"/>
        <v>0</v>
      </c>
      <c r="T371" s="318">
        <f t="shared" si="218"/>
        <v>0</v>
      </c>
      <c r="U371" s="329">
        <f t="shared" si="218"/>
        <v>0</v>
      </c>
      <c r="V371" s="317">
        <f t="shared" si="218"/>
        <v>0</v>
      </c>
      <c r="W371" s="317">
        <f t="shared" si="218"/>
        <v>0</v>
      </c>
      <c r="X371" s="317">
        <f t="shared" si="218"/>
        <v>0</v>
      </c>
      <c r="Y371" s="317">
        <f t="shared" si="218"/>
        <v>0</v>
      </c>
      <c r="Z371" s="317">
        <f t="shared" si="218"/>
        <v>0</v>
      </c>
      <c r="AA371" s="317" t="e">
        <f>AVERAGE(AA373:AA387)</f>
        <v>#DIV/0!</v>
      </c>
      <c r="AB371" s="317" t="e">
        <f t="shared" ref="AB371:AF371" si="219">AVERAGE(AB373:AB387)</f>
        <v>#DIV/0!</v>
      </c>
      <c r="AC371" s="317" t="e">
        <f t="shared" si="219"/>
        <v>#DIV/0!</v>
      </c>
      <c r="AD371" s="317" t="e">
        <f t="shared" si="219"/>
        <v>#DIV/0!</v>
      </c>
      <c r="AE371" s="317" t="e">
        <f t="shared" si="219"/>
        <v>#DIV/0!</v>
      </c>
      <c r="AF371" s="317" t="e">
        <f t="shared" si="219"/>
        <v>#DIV/0!</v>
      </c>
      <c r="AG371" s="317">
        <f t="shared" si="218"/>
        <v>0</v>
      </c>
      <c r="AH371" s="317">
        <f t="shared" si="218"/>
        <v>0</v>
      </c>
      <c r="AI371" s="317">
        <f t="shared" si="218"/>
        <v>0</v>
      </c>
      <c r="AJ371" s="317">
        <f t="shared" si="218"/>
        <v>0</v>
      </c>
      <c r="AK371" s="317">
        <f t="shared" si="218"/>
        <v>0</v>
      </c>
      <c r="AL371" s="318">
        <f t="shared" si="218"/>
        <v>0</v>
      </c>
      <c r="AM371" s="3"/>
      <c r="AN371" s="3"/>
    </row>
    <row r="372" spans="1:40" ht="15.6">
      <c r="A372" s="323" t="s">
        <v>239</v>
      </c>
      <c r="B372" s="182"/>
      <c r="C372" s="237"/>
      <c r="D372" s="237"/>
      <c r="E372" s="237"/>
      <c r="F372" s="237"/>
      <c r="G372" s="237"/>
      <c r="H372" s="238"/>
      <c r="I372" s="330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8"/>
      <c r="U372" s="330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7"/>
      <c r="AF372" s="237"/>
      <c r="AG372" s="237"/>
      <c r="AH372" s="237"/>
      <c r="AI372" s="237"/>
      <c r="AJ372" s="237"/>
      <c r="AK372" s="237"/>
      <c r="AL372" s="238"/>
      <c r="AM372" s="3"/>
      <c r="AN372" s="3"/>
    </row>
    <row r="373" spans="1:40" ht="15.6">
      <c r="A373" s="325"/>
      <c r="B373" s="180"/>
      <c r="C373" s="178"/>
      <c r="D373" s="178"/>
      <c r="E373" s="178"/>
      <c r="F373" s="178"/>
      <c r="G373" s="178"/>
      <c r="H373" s="179"/>
      <c r="I373" s="332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9"/>
      <c r="U373" s="332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9"/>
      <c r="AM373" s="3"/>
      <c r="AN373" s="3"/>
    </row>
    <row r="374" spans="1:40" ht="15.6">
      <c r="A374" s="325"/>
      <c r="B374" s="180"/>
      <c r="C374" s="178"/>
      <c r="D374" s="178"/>
      <c r="E374" s="178"/>
      <c r="F374" s="178"/>
      <c r="G374" s="178"/>
      <c r="H374" s="179"/>
      <c r="I374" s="332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9"/>
      <c r="U374" s="332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9"/>
      <c r="AM374" s="3"/>
      <c r="AN374" s="3"/>
    </row>
    <row r="375" spans="1:40" ht="15.6">
      <c r="A375" s="325"/>
      <c r="B375" s="180"/>
      <c r="C375" s="178"/>
      <c r="D375" s="178"/>
      <c r="E375" s="178"/>
      <c r="F375" s="178"/>
      <c r="G375" s="178"/>
      <c r="H375" s="179"/>
      <c r="I375" s="332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9"/>
      <c r="U375" s="332"/>
      <c r="V375" s="178"/>
      <c r="W375" s="178"/>
      <c r="X375" s="178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9"/>
      <c r="AM375" s="3"/>
      <c r="AN375" s="3"/>
    </row>
    <row r="376" spans="1:40" ht="15.6">
      <c r="A376" s="325"/>
      <c r="B376" s="180"/>
      <c r="C376" s="178"/>
      <c r="D376" s="178"/>
      <c r="E376" s="178"/>
      <c r="F376" s="178"/>
      <c r="G376" s="178"/>
      <c r="H376" s="179"/>
      <c r="I376" s="332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9"/>
      <c r="U376" s="332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9"/>
      <c r="AM376" s="3"/>
      <c r="AN376" s="3"/>
    </row>
    <row r="377" spans="1:40" ht="15.6">
      <c r="A377" s="325"/>
      <c r="B377" s="180"/>
      <c r="C377" s="178"/>
      <c r="D377" s="178"/>
      <c r="E377" s="178"/>
      <c r="F377" s="178"/>
      <c r="G377" s="178"/>
      <c r="H377" s="179"/>
      <c r="I377" s="332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9"/>
      <c r="U377" s="332"/>
      <c r="V377" s="178"/>
      <c r="W377" s="178"/>
      <c r="X377" s="178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9"/>
      <c r="AM377" s="3"/>
      <c r="AN377" s="3"/>
    </row>
    <row r="378" spans="1:40" ht="15.6">
      <c r="A378" s="325"/>
      <c r="B378" s="180"/>
      <c r="C378" s="178"/>
      <c r="D378" s="178"/>
      <c r="E378" s="178"/>
      <c r="F378" s="178"/>
      <c r="G378" s="178"/>
      <c r="H378" s="179"/>
      <c r="I378" s="332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9"/>
      <c r="U378" s="332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9"/>
      <c r="AM378" s="3"/>
      <c r="AN378" s="3"/>
    </row>
    <row r="379" spans="1:40" ht="15.6">
      <c r="A379" s="325"/>
      <c r="B379" s="180"/>
      <c r="C379" s="178"/>
      <c r="D379" s="178"/>
      <c r="E379" s="178"/>
      <c r="F379" s="178"/>
      <c r="G379" s="178"/>
      <c r="H379" s="179"/>
      <c r="I379" s="332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9"/>
      <c r="U379" s="332"/>
      <c r="V379" s="178"/>
      <c r="W379" s="178"/>
      <c r="X379" s="178"/>
      <c r="Y379" s="178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9"/>
      <c r="AM379" s="3"/>
      <c r="AN379" s="3"/>
    </row>
    <row r="380" spans="1:40" ht="15.6">
      <c r="A380" s="325"/>
      <c r="B380" s="180"/>
      <c r="C380" s="178"/>
      <c r="D380" s="178"/>
      <c r="E380" s="178"/>
      <c r="F380" s="178"/>
      <c r="G380" s="178"/>
      <c r="H380" s="179"/>
      <c r="I380" s="332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9"/>
      <c r="U380" s="332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9"/>
      <c r="AM380" s="3"/>
      <c r="AN380" s="3"/>
    </row>
    <row r="381" spans="1:40" ht="15.6">
      <c r="A381" s="325"/>
      <c r="B381" s="180"/>
      <c r="C381" s="178"/>
      <c r="D381" s="178"/>
      <c r="E381" s="178"/>
      <c r="F381" s="178"/>
      <c r="G381" s="178"/>
      <c r="H381" s="179"/>
      <c r="I381" s="332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9"/>
      <c r="U381" s="332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9"/>
      <c r="AM381" s="3"/>
      <c r="AN381" s="3"/>
    </row>
    <row r="382" spans="1:40" ht="15.6">
      <c r="A382" s="325"/>
      <c r="B382" s="180"/>
      <c r="C382" s="178"/>
      <c r="D382" s="178"/>
      <c r="E382" s="178"/>
      <c r="F382" s="178"/>
      <c r="G382" s="178"/>
      <c r="H382" s="179"/>
      <c r="I382" s="332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9"/>
      <c r="U382" s="332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9"/>
      <c r="AM382" s="3"/>
      <c r="AN382" s="3"/>
    </row>
    <row r="383" spans="1:40" ht="15.6">
      <c r="A383" s="325"/>
      <c r="B383" s="180"/>
      <c r="C383" s="178"/>
      <c r="D383" s="178"/>
      <c r="E383" s="178"/>
      <c r="F383" s="178"/>
      <c r="G383" s="178"/>
      <c r="H383" s="179"/>
      <c r="I383" s="332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9"/>
      <c r="U383" s="332"/>
      <c r="V383" s="178"/>
      <c r="W383" s="178"/>
      <c r="X383" s="178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9"/>
      <c r="AM383" s="3"/>
      <c r="AN383" s="3"/>
    </row>
    <row r="384" spans="1:40" ht="15.6">
      <c r="A384" s="325"/>
      <c r="B384" s="180"/>
      <c r="C384" s="178"/>
      <c r="D384" s="178"/>
      <c r="E384" s="178"/>
      <c r="F384" s="178"/>
      <c r="G384" s="178"/>
      <c r="H384" s="179"/>
      <c r="I384" s="332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9"/>
      <c r="U384" s="332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9"/>
      <c r="AM384" s="3"/>
      <c r="AN384" s="3"/>
    </row>
    <row r="385" spans="1:40" ht="15.6">
      <c r="A385" s="325"/>
      <c r="B385" s="180"/>
      <c r="C385" s="178"/>
      <c r="D385" s="178"/>
      <c r="E385" s="178"/>
      <c r="F385" s="178"/>
      <c r="G385" s="178"/>
      <c r="H385" s="179"/>
      <c r="I385" s="332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9"/>
      <c r="U385" s="332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9"/>
      <c r="AM385" s="3"/>
      <c r="AN385" s="3"/>
    </row>
    <row r="386" spans="1:40" ht="15.6">
      <c r="A386" s="325"/>
      <c r="B386" s="180"/>
      <c r="C386" s="178"/>
      <c r="D386" s="178"/>
      <c r="E386" s="178"/>
      <c r="F386" s="178"/>
      <c r="G386" s="178"/>
      <c r="H386" s="179"/>
      <c r="I386" s="332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9"/>
      <c r="U386" s="332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9"/>
      <c r="AM386" s="3"/>
      <c r="AN386" s="3"/>
    </row>
    <row r="387" spans="1:40" ht="15.6">
      <c r="A387" s="325"/>
      <c r="B387" s="180"/>
      <c r="C387" s="178"/>
      <c r="D387" s="178"/>
      <c r="E387" s="178"/>
      <c r="F387" s="178"/>
      <c r="G387" s="178"/>
      <c r="H387" s="179"/>
      <c r="I387" s="332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9"/>
      <c r="U387" s="332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9"/>
      <c r="AM387" s="3"/>
      <c r="AN387" s="3"/>
    </row>
    <row r="388" spans="1:40" ht="48.6">
      <c r="A388" s="95" t="s">
        <v>261</v>
      </c>
      <c r="B388" s="88"/>
      <c r="C388" s="317">
        <f>SUM(C390:C404)</f>
        <v>0</v>
      </c>
      <c r="D388" s="317">
        <f t="shared" ref="D388:AL388" si="220">SUM(D390:D404)</f>
        <v>0</v>
      </c>
      <c r="E388" s="317">
        <f t="shared" si="220"/>
        <v>0</v>
      </c>
      <c r="F388" s="317">
        <f t="shared" si="220"/>
        <v>0</v>
      </c>
      <c r="G388" s="317">
        <f t="shared" si="220"/>
        <v>0</v>
      </c>
      <c r="H388" s="318">
        <f t="shared" si="220"/>
        <v>0</v>
      </c>
      <c r="I388" s="329">
        <f t="shared" si="220"/>
        <v>0</v>
      </c>
      <c r="J388" s="317">
        <f t="shared" si="220"/>
        <v>0</v>
      </c>
      <c r="K388" s="317">
        <f t="shared" si="220"/>
        <v>0</v>
      </c>
      <c r="L388" s="317">
        <f t="shared" si="220"/>
        <v>0</v>
      </c>
      <c r="M388" s="317">
        <f t="shared" si="220"/>
        <v>0</v>
      </c>
      <c r="N388" s="317">
        <f t="shared" si="220"/>
        <v>0</v>
      </c>
      <c r="O388" s="317">
        <f t="shared" si="220"/>
        <v>0</v>
      </c>
      <c r="P388" s="317">
        <f t="shared" si="220"/>
        <v>0</v>
      </c>
      <c r="Q388" s="317">
        <f t="shared" si="220"/>
        <v>0</v>
      </c>
      <c r="R388" s="317">
        <f t="shared" si="220"/>
        <v>0</v>
      </c>
      <c r="S388" s="317">
        <f t="shared" si="220"/>
        <v>0</v>
      </c>
      <c r="T388" s="318">
        <f t="shared" si="220"/>
        <v>0</v>
      </c>
      <c r="U388" s="329">
        <f t="shared" si="220"/>
        <v>0</v>
      </c>
      <c r="V388" s="317">
        <f t="shared" si="220"/>
        <v>0</v>
      </c>
      <c r="W388" s="317">
        <f t="shared" si="220"/>
        <v>0</v>
      </c>
      <c r="X388" s="317">
        <f t="shared" si="220"/>
        <v>0</v>
      </c>
      <c r="Y388" s="317">
        <f t="shared" si="220"/>
        <v>0</v>
      </c>
      <c r="Z388" s="317">
        <f t="shared" si="220"/>
        <v>0</v>
      </c>
      <c r="AA388" s="317" t="e">
        <f>AVERAGE(AA390:AA404)</f>
        <v>#DIV/0!</v>
      </c>
      <c r="AB388" s="317" t="e">
        <f t="shared" ref="AB388:AF388" si="221">AVERAGE(AB390:AB404)</f>
        <v>#DIV/0!</v>
      </c>
      <c r="AC388" s="317" t="e">
        <f t="shared" si="221"/>
        <v>#DIV/0!</v>
      </c>
      <c r="AD388" s="317" t="e">
        <f t="shared" si="221"/>
        <v>#DIV/0!</v>
      </c>
      <c r="AE388" s="317" t="e">
        <f t="shared" si="221"/>
        <v>#DIV/0!</v>
      </c>
      <c r="AF388" s="317" t="e">
        <f t="shared" si="221"/>
        <v>#DIV/0!</v>
      </c>
      <c r="AG388" s="317">
        <f t="shared" si="220"/>
        <v>0</v>
      </c>
      <c r="AH388" s="317">
        <f t="shared" si="220"/>
        <v>0</v>
      </c>
      <c r="AI388" s="317">
        <f t="shared" si="220"/>
        <v>0</v>
      </c>
      <c r="AJ388" s="317">
        <f t="shared" si="220"/>
        <v>0</v>
      </c>
      <c r="AK388" s="317">
        <f t="shared" si="220"/>
        <v>0</v>
      </c>
      <c r="AL388" s="318">
        <f t="shared" si="220"/>
        <v>0</v>
      </c>
      <c r="AM388" s="3"/>
      <c r="AN388" s="3"/>
    </row>
    <row r="389" spans="1:40" ht="15.6">
      <c r="A389" s="323" t="s">
        <v>239</v>
      </c>
      <c r="B389" s="182"/>
      <c r="C389" s="237"/>
      <c r="D389" s="237"/>
      <c r="E389" s="237"/>
      <c r="F389" s="237"/>
      <c r="G389" s="237"/>
      <c r="H389" s="238"/>
      <c r="I389" s="330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8"/>
      <c r="U389" s="330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8"/>
      <c r="AM389" s="3"/>
      <c r="AN389" s="3"/>
    </row>
    <row r="390" spans="1:40" ht="15.6">
      <c r="A390" s="325"/>
      <c r="B390" s="180"/>
      <c r="C390" s="178"/>
      <c r="D390" s="178"/>
      <c r="E390" s="178"/>
      <c r="F390" s="178"/>
      <c r="G390" s="178"/>
      <c r="H390" s="179"/>
      <c r="I390" s="332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9"/>
      <c r="U390" s="332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9"/>
      <c r="AM390" s="3"/>
      <c r="AN390" s="3"/>
    </row>
    <row r="391" spans="1:40" ht="15.6">
      <c r="A391" s="325"/>
      <c r="B391" s="180"/>
      <c r="C391" s="178"/>
      <c r="D391" s="178"/>
      <c r="E391" s="178"/>
      <c r="F391" s="178"/>
      <c r="G391" s="178"/>
      <c r="H391" s="179"/>
      <c r="I391" s="332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9"/>
      <c r="U391" s="332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9"/>
      <c r="AM391" s="3"/>
      <c r="AN391" s="3"/>
    </row>
    <row r="392" spans="1:40" ht="15.6">
      <c r="A392" s="325"/>
      <c r="B392" s="180"/>
      <c r="C392" s="178"/>
      <c r="D392" s="178"/>
      <c r="E392" s="178"/>
      <c r="F392" s="178"/>
      <c r="G392" s="178"/>
      <c r="H392" s="179"/>
      <c r="I392" s="332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9"/>
      <c r="U392" s="332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9"/>
      <c r="AM392" s="3"/>
      <c r="AN392" s="3"/>
    </row>
    <row r="393" spans="1:40" ht="15.6">
      <c r="A393" s="325"/>
      <c r="B393" s="180"/>
      <c r="C393" s="178"/>
      <c r="D393" s="178"/>
      <c r="E393" s="178"/>
      <c r="F393" s="178"/>
      <c r="G393" s="178"/>
      <c r="H393" s="179"/>
      <c r="I393" s="332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9"/>
      <c r="U393" s="332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9"/>
      <c r="AM393" s="3"/>
      <c r="AN393" s="3"/>
    </row>
    <row r="394" spans="1:40" ht="15.6">
      <c r="A394" s="325"/>
      <c r="B394" s="180"/>
      <c r="C394" s="178"/>
      <c r="D394" s="178"/>
      <c r="E394" s="178"/>
      <c r="F394" s="178"/>
      <c r="G394" s="178"/>
      <c r="H394" s="179"/>
      <c r="I394" s="332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9"/>
      <c r="U394" s="332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9"/>
      <c r="AM394" s="3"/>
      <c r="AN394" s="3"/>
    </row>
    <row r="395" spans="1:40" ht="15.6">
      <c r="A395" s="325"/>
      <c r="B395" s="180"/>
      <c r="C395" s="178"/>
      <c r="D395" s="178"/>
      <c r="E395" s="178"/>
      <c r="F395" s="178"/>
      <c r="G395" s="178"/>
      <c r="H395" s="179"/>
      <c r="I395" s="332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9"/>
      <c r="U395" s="332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9"/>
      <c r="AM395" s="3"/>
      <c r="AN395" s="3"/>
    </row>
    <row r="396" spans="1:40" ht="15.6">
      <c r="A396" s="325"/>
      <c r="B396" s="180"/>
      <c r="C396" s="178"/>
      <c r="D396" s="178"/>
      <c r="E396" s="178"/>
      <c r="F396" s="178"/>
      <c r="G396" s="178"/>
      <c r="H396" s="179"/>
      <c r="I396" s="332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9"/>
      <c r="U396" s="332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9"/>
      <c r="AM396" s="3"/>
      <c r="AN396" s="3"/>
    </row>
    <row r="397" spans="1:40" ht="15.6">
      <c r="A397" s="325"/>
      <c r="B397" s="180"/>
      <c r="C397" s="178"/>
      <c r="D397" s="178"/>
      <c r="E397" s="178"/>
      <c r="F397" s="178"/>
      <c r="G397" s="178"/>
      <c r="H397" s="179"/>
      <c r="I397" s="332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9"/>
      <c r="U397" s="332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9"/>
      <c r="AM397" s="3"/>
      <c r="AN397" s="3"/>
    </row>
    <row r="398" spans="1:40" ht="15.6">
      <c r="A398" s="325"/>
      <c r="B398" s="180"/>
      <c r="C398" s="178"/>
      <c r="D398" s="178"/>
      <c r="E398" s="178"/>
      <c r="F398" s="178"/>
      <c r="G398" s="178"/>
      <c r="H398" s="179"/>
      <c r="I398" s="332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9"/>
      <c r="U398" s="332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9"/>
      <c r="AM398" s="3"/>
      <c r="AN398" s="3"/>
    </row>
    <row r="399" spans="1:40" ht="15.6">
      <c r="A399" s="325"/>
      <c r="B399" s="180"/>
      <c r="C399" s="178"/>
      <c r="D399" s="178"/>
      <c r="E399" s="178"/>
      <c r="F399" s="178"/>
      <c r="G399" s="178"/>
      <c r="H399" s="179"/>
      <c r="I399" s="332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9"/>
      <c r="U399" s="332"/>
      <c r="V399" s="178"/>
      <c r="W399" s="178"/>
      <c r="X399" s="178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9"/>
      <c r="AM399" s="3"/>
      <c r="AN399" s="3"/>
    </row>
    <row r="400" spans="1:40" ht="15.6">
      <c r="A400" s="325"/>
      <c r="B400" s="180"/>
      <c r="C400" s="178"/>
      <c r="D400" s="178"/>
      <c r="E400" s="178"/>
      <c r="F400" s="178"/>
      <c r="G400" s="178"/>
      <c r="H400" s="179"/>
      <c r="I400" s="332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9"/>
      <c r="U400" s="332"/>
      <c r="V400" s="178"/>
      <c r="W400" s="178"/>
      <c r="X400" s="178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9"/>
      <c r="AM400" s="3"/>
      <c r="AN400" s="3"/>
    </row>
    <row r="401" spans="1:40" ht="15.6">
      <c r="A401" s="325"/>
      <c r="B401" s="180"/>
      <c r="C401" s="178"/>
      <c r="D401" s="178"/>
      <c r="E401" s="178"/>
      <c r="F401" s="178"/>
      <c r="G401" s="178"/>
      <c r="H401" s="179"/>
      <c r="I401" s="332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9"/>
      <c r="U401" s="332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9"/>
      <c r="AM401" s="3"/>
      <c r="AN401" s="3"/>
    </row>
    <row r="402" spans="1:40" ht="15.6">
      <c r="A402" s="325"/>
      <c r="B402" s="180"/>
      <c r="C402" s="178"/>
      <c r="D402" s="178"/>
      <c r="E402" s="178"/>
      <c r="F402" s="178"/>
      <c r="G402" s="178"/>
      <c r="H402" s="179"/>
      <c r="I402" s="332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9"/>
      <c r="U402" s="332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9"/>
      <c r="AM402" s="3"/>
      <c r="AN402" s="3"/>
    </row>
    <row r="403" spans="1:40" ht="15.6">
      <c r="A403" s="325"/>
      <c r="B403" s="180"/>
      <c r="C403" s="178"/>
      <c r="D403" s="178"/>
      <c r="E403" s="178"/>
      <c r="F403" s="178"/>
      <c r="G403" s="178"/>
      <c r="H403" s="179"/>
      <c r="I403" s="332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9"/>
      <c r="U403" s="332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9"/>
      <c r="AM403" s="3"/>
      <c r="AN403" s="3"/>
    </row>
    <row r="404" spans="1:40" ht="15.6">
      <c r="A404" s="327"/>
      <c r="B404" s="90"/>
      <c r="C404" s="178"/>
      <c r="D404" s="178"/>
      <c r="E404" s="178"/>
      <c r="F404" s="178"/>
      <c r="G404" s="178"/>
      <c r="H404" s="179"/>
      <c r="I404" s="332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9"/>
      <c r="U404" s="332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9"/>
      <c r="AM404" s="3"/>
      <c r="AN404" s="3"/>
    </row>
    <row r="405" spans="1:40" ht="32.4">
      <c r="A405" s="95" t="s">
        <v>262</v>
      </c>
      <c r="B405" s="88"/>
      <c r="C405" s="317">
        <f>SUM(C407:C421)</f>
        <v>0</v>
      </c>
      <c r="D405" s="317">
        <f t="shared" ref="D405:AL405" si="222">SUM(D407:D421)</f>
        <v>0</v>
      </c>
      <c r="E405" s="317">
        <f t="shared" si="222"/>
        <v>0</v>
      </c>
      <c r="F405" s="317">
        <f t="shared" si="222"/>
        <v>0</v>
      </c>
      <c r="G405" s="317">
        <f t="shared" si="222"/>
        <v>0</v>
      </c>
      <c r="H405" s="318">
        <f t="shared" si="222"/>
        <v>0</v>
      </c>
      <c r="I405" s="329">
        <f t="shared" si="222"/>
        <v>0</v>
      </c>
      <c r="J405" s="317">
        <f t="shared" si="222"/>
        <v>0</v>
      </c>
      <c r="K405" s="317">
        <f t="shared" si="222"/>
        <v>0</v>
      </c>
      <c r="L405" s="317">
        <f t="shared" si="222"/>
        <v>0</v>
      </c>
      <c r="M405" s="317">
        <f t="shared" si="222"/>
        <v>0</v>
      </c>
      <c r="N405" s="317">
        <f t="shared" si="222"/>
        <v>0</v>
      </c>
      <c r="O405" s="317">
        <f t="shared" si="222"/>
        <v>0</v>
      </c>
      <c r="P405" s="317">
        <f t="shared" si="222"/>
        <v>0</v>
      </c>
      <c r="Q405" s="317">
        <f t="shared" si="222"/>
        <v>0</v>
      </c>
      <c r="R405" s="317">
        <f t="shared" si="222"/>
        <v>0</v>
      </c>
      <c r="S405" s="317">
        <f t="shared" si="222"/>
        <v>0</v>
      </c>
      <c r="T405" s="318">
        <f t="shared" si="222"/>
        <v>0</v>
      </c>
      <c r="U405" s="329">
        <f t="shared" si="222"/>
        <v>0</v>
      </c>
      <c r="V405" s="317">
        <f t="shared" si="222"/>
        <v>0</v>
      </c>
      <c r="W405" s="317">
        <f t="shared" si="222"/>
        <v>0</v>
      </c>
      <c r="X405" s="317">
        <f t="shared" si="222"/>
        <v>0</v>
      </c>
      <c r="Y405" s="317">
        <f t="shared" si="222"/>
        <v>0</v>
      </c>
      <c r="Z405" s="317">
        <f t="shared" si="222"/>
        <v>0</v>
      </c>
      <c r="AA405" s="317" t="e">
        <f>AVERAGE(AA407:AA421)</f>
        <v>#DIV/0!</v>
      </c>
      <c r="AB405" s="317" t="e">
        <f t="shared" ref="AB405:AF405" si="223">AVERAGE(AB407:AB421)</f>
        <v>#DIV/0!</v>
      </c>
      <c r="AC405" s="317" t="e">
        <f t="shared" si="223"/>
        <v>#DIV/0!</v>
      </c>
      <c r="AD405" s="317" t="e">
        <f t="shared" si="223"/>
        <v>#DIV/0!</v>
      </c>
      <c r="AE405" s="317" t="e">
        <f t="shared" si="223"/>
        <v>#DIV/0!</v>
      </c>
      <c r="AF405" s="317" t="e">
        <f t="shared" si="223"/>
        <v>#DIV/0!</v>
      </c>
      <c r="AG405" s="317">
        <f t="shared" si="222"/>
        <v>0</v>
      </c>
      <c r="AH405" s="317">
        <f t="shared" si="222"/>
        <v>0</v>
      </c>
      <c r="AI405" s="317">
        <f t="shared" si="222"/>
        <v>0</v>
      </c>
      <c r="AJ405" s="317">
        <f t="shared" si="222"/>
        <v>0</v>
      </c>
      <c r="AK405" s="317">
        <f t="shared" si="222"/>
        <v>0</v>
      </c>
      <c r="AL405" s="318">
        <f t="shared" si="222"/>
        <v>0</v>
      </c>
      <c r="AM405" s="10"/>
      <c r="AN405" s="10"/>
    </row>
    <row r="406" spans="1:40" s="59" customFormat="1" ht="15.6">
      <c r="A406" s="323" t="s">
        <v>239</v>
      </c>
      <c r="B406" s="182"/>
      <c r="C406" s="237"/>
      <c r="D406" s="237"/>
      <c r="E406" s="237"/>
      <c r="F406" s="237"/>
      <c r="G406" s="237"/>
      <c r="H406" s="238"/>
      <c r="I406" s="330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8"/>
      <c r="U406" s="330"/>
      <c r="V406" s="237"/>
      <c r="W406" s="237"/>
      <c r="X406" s="237"/>
      <c r="Y406" s="237"/>
      <c r="Z406" s="237"/>
      <c r="AA406" s="237"/>
      <c r="AB406" s="237"/>
      <c r="AC406" s="237"/>
      <c r="AD406" s="237"/>
      <c r="AE406" s="237"/>
      <c r="AF406" s="237"/>
      <c r="AG406" s="237"/>
      <c r="AH406" s="237"/>
      <c r="AI406" s="237"/>
      <c r="AJ406" s="237"/>
      <c r="AK406" s="237"/>
      <c r="AL406" s="238"/>
      <c r="AM406" s="10"/>
      <c r="AN406" s="10"/>
    </row>
    <row r="407" spans="1:40" s="59" customFormat="1" ht="15.6">
      <c r="A407" s="325"/>
      <c r="B407" s="90"/>
      <c r="C407" s="178"/>
      <c r="D407" s="178"/>
      <c r="E407" s="178"/>
      <c r="F407" s="178"/>
      <c r="G407" s="178"/>
      <c r="H407" s="179"/>
      <c r="I407" s="332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9"/>
      <c r="U407" s="332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9"/>
      <c r="AM407" s="10"/>
      <c r="AN407" s="10"/>
    </row>
    <row r="408" spans="1:40" s="59" customFormat="1" ht="15.6">
      <c r="A408" s="325"/>
      <c r="B408" s="90"/>
      <c r="C408" s="178"/>
      <c r="D408" s="178"/>
      <c r="E408" s="178"/>
      <c r="F408" s="178"/>
      <c r="G408" s="178"/>
      <c r="H408" s="179"/>
      <c r="I408" s="332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9"/>
      <c r="U408" s="332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9"/>
      <c r="AM408" s="10"/>
      <c r="AN408" s="10"/>
    </row>
    <row r="409" spans="1:40" s="59" customFormat="1" ht="15.6">
      <c r="A409" s="325"/>
      <c r="B409" s="90"/>
      <c r="C409" s="178"/>
      <c r="D409" s="178"/>
      <c r="E409" s="178"/>
      <c r="F409" s="178"/>
      <c r="G409" s="178"/>
      <c r="H409" s="179"/>
      <c r="I409" s="332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9"/>
      <c r="U409" s="332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9"/>
      <c r="AM409" s="10"/>
      <c r="AN409" s="10"/>
    </row>
    <row r="410" spans="1:40" s="59" customFormat="1" ht="15.6">
      <c r="A410" s="325"/>
      <c r="B410" s="90"/>
      <c r="C410" s="178"/>
      <c r="D410" s="178"/>
      <c r="E410" s="178"/>
      <c r="F410" s="178"/>
      <c r="G410" s="178"/>
      <c r="H410" s="179"/>
      <c r="I410" s="332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9"/>
      <c r="U410" s="332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9"/>
      <c r="AM410" s="10"/>
      <c r="AN410" s="10"/>
    </row>
    <row r="411" spans="1:40" s="59" customFormat="1" ht="15.6">
      <c r="A411" s="325"/>
      <c r="B411" s="90"/>
      <c r="C411" s="178"/>
      <c r="D411" s="178"/>
      <c r="E411" s="178"/>
      <c r="F411" s="178"/>
      <c r="G411" s="178"/>
      <c r="H411" s="179"/>
      <c r="I411" s="332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9"/>
      <c r="U411" s="332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9"/>
      <c r="AM411" s="10"/>
      <c r="AN411" s="10"/>
    </row>
    <row r="412" spans="1:40" s="59" customFormat="1" ht="15.6">
      <c r="A412" s="325"/>
      <c r="B412" s="90"/>
      <c r="C412" s="178"/>
      <c r="D412" s="178"/>
      <c r="E412" s="178"/>
      <c r="F412" s="178"/>
      <c r="G412" s="178"/>
      <c r="H412" s="179"/>
      <c r="I412" s="332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9"/>
      <c r="U412" s="332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9"/>
      <c r="AM412" s="10"/>
      <c r="AN412" s="10"/>
    </row>
    <row r="413" spans="1:40" s="59" customFormat="1" ht="15.6">
      <c r="A413" s="325"/>
      <c r="B413" s="90"/>
      <c r="C413" s="178"/>
      <c r="D413" s="178"/>
      <c r="E413" s="178"/>
      <c r="F413" s="178"/>
      <c r="G413" s="178"/>
      <c r="H413" s="179"/>
      <c r="I413" s="332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9"/>
      <c r="U413" s="332"/>
      <c r="V413" s="178"/>
      <c r="W413" s="178"/>
      <c r="X413" s="178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9"/>
      <c r="AM413" s="10"/>
      <c r="AN413" s="10"/>
    </row>
    <row r="414" spans="1:40" s="59" customFormat="1" ht="15.6">
      <c r="A414" s="325"/>
      <c r="B414" s="90"/>
      <c r="C414" s="178"/>
      <c r="D414" s="178"/>
      <c r="E414" s="178"/>
      <c r="F414" s="178"/>
      <c r="G414" s="178"/>
      <c r="H414" s="179"/>
      <c r="I414" s="332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9"/>
      <c r="U414" s="332"/>
      <c r="V414" s="178"/>
      <c r="W414" s="178"/>
      <c r="X414" s="178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9"/>
      <c r="AM414" s="10"/>
      <c r="AN414" s="10"/>
    </row>
    <row r="415" spans="1:40" s="59" customFormat="1" ht="15.6">
      <c r="A415" s="325"/>
      <c r="B415" s="90"/>
      <c r="C415" s="178"/>
      <c r="D415" s="178"/>
      <c r="E415" s="178"/>
      <c r="F415" s="178"/>
      <c r="G415" s="178"/>
      <c r="H415" s="179"/>
      <c r="I415" s="332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9"/>
      <c r="U415" s="332"/>
      <c r="V415" s="178"/>
      <c r="W415" s="178"/>
      <c r="X415" s="178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9"/>
      <c r="AM415" s="10"/>
      <c r="AN415" s="10"/>
    </row>
    <row r="416" spans="1:40" s="59" customFormat="1" ht="15.6">
      <c r="A416" s="325"/>
      <c r="B416" s="90"/>
      <c r="C416" s="178"/>
      <c r="D416" s="178"/>
      <c r="E416" s="178"/>
      <c r="F416" s="178"/>
      <c r="G416" s="178"/>
      <c r="H416" s="179"/>
      <c r="I416" s="332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9"/>
      <c r="U416" s="332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9"/>
      <c r="AM416" s="10"/>
      <c r="AN416" s="10"/>
    </row>
    <row r="417" spans="1:40" s="59" customFormat="1" ht="15.6">
      <c r="A417" s="325"/>
      <c r="B417" s="90"/>
      <c r="C417" s="178"/>
      <c r="D417" s="178"/>
      <c r="E417" s="178"/>
      <c r="F417" s="178"/>
      <c r="G417" s="178"/>
      <c r="H417" s="179"/>
      <c r="I417" s="332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9"/>
      <c r="U417" s="332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9"/>
      <c r="AM417" s="10"/>
      <c r="AN417" s="10"/>
    </row>
    <row r="418" spans="1:40" s="59" customFormat="1" ht="15.6">
      <c r="A418" s="325"/>
      <c r="B418" s="90"/>
      <c r="C418" s="178"/>
      <c r="D418" s="178"/>
      <c r="E418" s="178"/>
      <c r="F418" s="178"/>
      <c r="G418" s="178"/>
      <c r="H418" s="179"/>
      <c r="I418" s="332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9"/>
      <c r="U418" s="332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9"/>
      <c r="AM418" s="10"/>
      <c r="AN418" s="10"/>
    </row>
    <row r="419" spans="1:40" s="59" customFormat="1" ht="15.6">
      <c r="A419" s="325"/>
      <c r="B419" s="90"/>
      <c r="C419" s="178"/>
      <c r="D419" s="178"/>
      <c r="E419" s="178"/>
      <c r="F419" s="178"/>
      <c r="G419" s="178"/>
      <c r="H419" s="179"/>
      <c r="I419" s="332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9"/>
      <c r="U419" s="332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9"/>
      <c r="AM419" s="10"/>
      <c r="AN419" s="10"/>
    </row>
    <row r="420" spans="1:40" ht="15.6">
      <c r="A420" s="325"/>
      <c r="B420" s="180"/>
      <c r="C420" s="178"/>
      <c r="D420" s="178"/>
      <c r="E420" s="178"/>
      <c r="F420" s="178"/>
      <c r="G420" s="178"/>
      <c r="H420" s="179"/>
      <c r="I420" s="332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9"/>
      <c r="U420" s="332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9"/>
      <c r="AM420" s="3"/>
      <c r="AN420" s="3"/>
    </row>
    <row r="421" spans="1:40" ht="15.6">
      <c r="A421" s="327"/>
      <c r="B421" s="90"/>
      <c r="C421" s="178"/>
      <c r="D421" s="178"/>
      <c r="E421" s="178"/>
      <c r="F421" s="178"/>
      <c r="G421" s="178"/>
      <c r="H421" s="179"/>
      <c r="I421" s="332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9"/>
      <c r="U421" s="332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9"/>
      <c r="AM421" s="3"/>
      <c r="AN421" s="3"/>
    </row>
    <row r="422" spans="1:40" ht="48.6">
      <c r="A422" s="95" t="s">
        <v>263</v>
      </c>
      <c r="B422" s="88"/>
      <c r="C422" s="317">
        <f>SUM(C424:C438)</f>
        <v>0</v>
      </c>
      <c r="D422" s="317">
        <f t="shared" ref="D422:AL422" si="224">SUM(D424:D438)</f>
        <v>0</v>
      </c>
      <c r="E422" s="317">
        <f t="shared" si="224"/>
        <v>0</v>
      </c>
      <c r="F422" s="317">
        <f t="shared" si="224"/>
        <v>0</v>
      </c>
      <c r="G422" s="317">
        <f t="shared" si="224"/>
        <v>0</v>
      </c>
      <c r="H422" s="318">
        <f t="shared" si="224"/>
        <v>0</v>
      </c>
      <c r="I422" s="329">
        <f t="shared" si="224"/>
        <v>0</v>
      </c>
      <c r="J422" s="317">
        <f t="shared" si="224"/>
        <v>0</v>
      </c>
      <c r="K422" s="317">
        <f t="shared" si="224"/>
        <v>0</v>
      </c>
      <c r="L422" s="317">
        <f t="shared" si="224"/>
        <v>0</v>
      </c>
      <c r="M422" s="317">
        <f t="shared" si="224"/>
        <v>0</v>
      </c>
      <c r="N422" s="317">
        <f t="shared" si="224"/>
        <v>0</v>
      </c>
      <c r="O422" s="317">
        <f t="shared" si="224"/>
        <v>0</v>
      </c>
      <c r="P422" s="317">
        <f t="shared" si="224"/>
        <v>0</v>
      </c>
      <c r="Q422" s="317">
        <f t="shared" si="224"/>
        <v>0</v>
      </c>
      <c r="R422" s="317">
        <f t="shared" si="224"/>
        <v>0</v>
      </c>
      <c r="S422" s="317">
        <f t="shared" si="224"/>
        <v>0</v>
      </c>
      <c r="T422" s="318">
        <f t="shared" si="224"/>
        <v>0</v>
      </c>
      <c r="U422" s="329">
        <f t="shared" si="224"/>
        <v>0</v>
      </c>
      <c r="V422" s="317">
        <f t="shared" si="224"/>
        <v>0</v>
      </c>
      <c r="W422" s="317">
        <f t="shared" si="224"/>
        <v>0</v>
      </c>
      <c r="X422" s="317">
        <f t="shared" si="224"/>
        <v>0</v>
      </c>
      <c r="Y422" s="317">
        <f t="shared" si="224"/>
        <v>0</v>
      </c>
      <c r="Z422" s="317">
        <f t="shared" si="224"/>
        <v>0</v>
      </c>
      <c r="AA422" s="317" t="e">
        <f>AVERAGE(AA424:AA438)</f>
        <v>#DIV/0!</v>
      </c>
      <c r="AB422" s="317" t="e">
        <f t="shared" ref="AB422:AF422" si="225">AVERAGE(AB424:AB438)</f>
        <v>#DIV/0!</v>
      </c>
      <c r="AC422" s="317" t="e">
        <f t="shared" si="225"/>
        <v>#DIV/0!</v>
      </c>
      <c r="AD422" s="317" t="e">
        <f t="shared" si="225"/>
        <v>#DIV/0!</v>
      </c>
      <c r="AE422" s="317" t="e">
        <f t="shared" si="225"/>
        <v>#DIV/0!</v>
      </c>
      <c r="AF422" s="317" t="e">
        <f t="shared" si="225"/>
        <v>#DIV/0!</v>
      </c>
      <c r="AG422" s="317">
        <f t="shared" si="224"/>
        <v>0</v>
      </c>
      <c r="AH422" s="317">
        <f t="shared" si="224"/>
        <v>0</v>
      </c>
      <c r="AI422" s="317">
        <f t="shared" si="224"/>
        <v>0</v>
      </c>
      <c r="AJ422" s="317">
        <f t="shared" si="224"/>
        <v>0</v>
      </c>
      <c r="AK422" s="317">
        <f t="shared" si="224"/>
        <v>0</v>
      </c>
      <c r="AL422" s="318">
        <f t="shared" si="224"/>
        <v>0</v>
      </c>
      <c r="AM422" s="3"/>
      <c r="AN422" s="3"/>
    </row>
    <row r="423" spans="1:40" ht="15.6">
      <c r="A423" s="323" t="s">
        <v>239</v>
      </c>
      <c r="B423" s="85"/>
      <c r="C423" s="237"/>
      <c r="D423" s="237"/>
      <c r="E423" s="237"/>
      <c r="F423" s="237"/>
      <c r="G423" s="237"/>
      <c r="H423" s="238"/>
      <c r="I423" s="330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8"/>
      <c r="U423" s="330"/>
      <c r="V423" s="237"/>
      <c r="W423" s="237"/>
      <c r="X423" s="237"/>
      <c r="Y423" s="237"/>
      <c r="Z423" s="237"/>
      <c r="AA423" s="237"/>
      <c r="AB423" s="237"/>
      <c r="AC423" s="237"/>
      <c r="AD423" s="237"/>
      <c r="AE423" s="237"/>
      <c r="AF423" s="237"/>
      <c r="AG423" s="237"/>
      <c r="AH423" s="237"/>
      <c r="AI423" s="237"/>
      <c r="AJ423" s="237"/>
      <c r="AK423" s="237"/>
      <c r="AL423" s="238"/>
      <c r="AM423" s="3"/>
      <c r="AN423" s="3"/>
    </row>
    <row r="424" spans="1:40" ht="15.6">
      <c r="A424" s="325"/>
      <c r="B424" s="180"/>
      <c r="C424" s="178"/>
      <c r="D424" s="178"/>
      <c r="E424" s="178"/>
      <c r="F424" s="178"/>
      <c r="G424" s="178"/>
      <c r="H424" s="179"/>
      <c r="I424" s="332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9"/>
      <c r="U424" s="332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9"/>
      <c r="AM424" s="3"/>
      <c r="AN424" s="3"/>
    </row>
    <row r="425" spans="1:40" ht="15.6">
      <c r="A425" s="325"/>
      <c r="B425" s="180"/>
      <c r="C425" s="178"/>
      <c r="D425" s="178"/>
      <c r="E425" s="178"/>
      <c r="F425" s="178"/>
      <c r="G425" s="178"/>
      <c r="H425" s="179"/>
      <c r="I425" s="332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9"/>
      <c r="U425" s="332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9"/>
      <c r="AM425" s="3"/>
      <c r="AN425" s="3"/>
    </row>
    <row r="426" spans="1:40" ht="15.6">
      <c r="A426" s="325"/>
      <c r="B426" s="180"/>
      <c r="C426" s="178"/>
      <c r="D426" s="178"/>
      <c r="E426" s="178"/>
      <c r="F426" s="178"/>
      <c r="G426" s="178"/>
      <c r="H426" s="179"/>
      <c r="I426" s="332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9"/>
      <c r="U426" s="332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9"/>
      <c r="AM426" s="3"/>
      <c r="AN426" s="3"/>
    </row>
    <row r="427" spans="1:40" ht="15.6">
      <c r="A427" s="325"/>
      <c r="B427" s="180"/>
      <c r="C427" s="178"/>
      <c r="D427" s="178"/>
      <c r="E427" s="178"/>
      <c r="F427" s="178"/>
      <c r="G427" s="178"/>
      <c r="H427" s="179"/>
      <c r="I427" s="332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9"/>
      <c r="U427" s="332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9"/>
      <c r="AM427" s="3"/>
      <c r="AN427" s="3"/>
    </row>
    <row r="428" spans="1:40" ht="15.6">
      <c r="A428" s="325"/>
      <c r="B428" s="180"/>
      <c r="C428" s="178"/>
      <c r="D428" s="178"/>
      <c r="E428" s="178"/>
      <c r="F428" s="178"/>
      <c r="G428" s="178"/>
      <c r="H428" s="179"/>
      <c r="I428" s="332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9"/>
      <c r="U428" s="332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9"/>
      <c r="AM428" s="3"/>
      <c r="AN428" s="3"/>
    </row>
    <row r="429" spans="1:40" ht="15.6">
      <c r="A429" s="325"/>
      <c r="B429" s="180"/>
      <c r="C429" s="178"/>
      <c r="D429" s="178"/>
      <c r="E429" s="178"/>
      <c r="F429" s="178"/>
      <c r="G429" s="178"/>
      <c r="H429" s="179"/>
      <c r="I429" s="332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9"/>
      <c r="U429" s="332"/>
      <c r="V429" s="178"/>
      <c r="W429" s="178"/>
      <c r="X429" s="178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9"/>
      <c r="AM429" s="3"/>
      <c r="AN429" s="3"/>
    </row>
    <row r="430" spans="1:40" ht="15.6">
      <c r="A430" s="325"/>
      <c r="B430" s="180"/>
      <c r="C430" s="178"/>
      <c r="D430" s="178"/>
      <c r="E430" s="178"/>
      <c r="F430" s="178"/>
      <c r="G430" s="178"/>
      <c r="H430" s="179"/>
      <c r="I430" s="332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9"/>
      <c r="U430" s="332"/>
      <c r="V430" s="178"/>
      <c r="W430" s="178"/>
      <c r="X430" s="178"/>
      <c r="Y430" s="178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9"/>
      <c r="AM430" s="3"/>
      <c r="AN430" s="3"/>
    </row>
    <row r="431" spans="1:40" ht="15.6">
      <c r="A431" s="325"/>
      <c r="B431" s="180"/>
      <c r="C431" s="178"/>
      <c r="D431" s="178"/>
      <c r="E431" s="178"/>
      <c r="F431" s="178"/>
      <c r="G431" s="178"/>
      <c r="H431" s="179"/>
      <c r="I431" s="332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9"/>
      <c r="U431" s="332"/>
      <c r="V431" s="178"/>
      <c r="W431" s="178"/>
      <c r="X431" s="178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9"/>
      <c r="AM431" s="3"/>
      <c r="AN431" s="3"/>
    </row>
    <row r="432" spans="1:40" ht="15.6">
      <c r="A432" s="325"/>
      <c r="B432" s="180"/>
      <c r="C432" s="178"/>
      <c r="D432" s="178"/>
      <c r="E432" s="178"/>
      <c r="F432" s="178"/>
      <c r="G432" s="178"/>
      <c r="H432" s="179"/>
      <c r="I432" s="332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9"/>
      <c r="U432" s="332"/>
      <c r="V432" s="178"/>
      <c r="W432" s="178"/>
      <c r="X432" s="178"/>
      <c r="Y432" s="178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9"/>
      <c r="AM432" s="3"/>
      <c r="AN432" s="3"/>
    </row>
    <row r="433" spans="1:40" ht="15.6">
      <c r="A433" s="325"/>
      <c r="B433" s="180"/>
      <c r="C433" s="178"/>
      <c r="D433" s="178"/>
      <c r="E433" s="178"/>
      <c r="F433" s="178"/>
      <c r="G433" s="178"/>
      <c r="H433" s="179"/>
      <c r="I433" s="332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9"/>
      <c r="U433" s="332"/>
      <c r="V433" s="178"/>
      <c r="W433" s="178"/>
      <c r="X433" s="178"/>
      <c r="Y433" s="178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9"/>
      <c r="AM433" s="3"/>
      <c r="AN433" s="3"/>
    </row>
    <row r="434" spans="1:40" ht="15.6">
      <c r="A434" s="325"/>
      <c r="B434" s="180"/>
      <c r="C434" s="178"/>
      <c r="D434" s="178"/>
      <c r="E434" s="178"/>
      <c r="F434" s="178"/>
      <c r="G434" s="178"/>
      <c r="H434" s="179"/>
      <c r="I434" s="332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9"/>
      <c r="U434" s="332"/>
      <c r="V434" s="178"/>
      <c r="W434" s="178"/>
      <c r="X434" s="178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9"/>
      <c r="AM434" s="3"/>
      <c r="AN434" s="3"/>
    </row>
    <row r="435" spans="1:40" ht="15.6">
      <c r="A435" s="325"/>
      <c r="B435" s="180"/>
      <c r="C435" s="178"/>
      <c r="D435" s="178"/>
      <c r="E435" s="178"/>
      <c r="F435" s="178"/>
      <c r="G435" s="178"/>
      <c r="H435" s="179"/>
      <c r="I435" s="332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9"/>
      <c r="U435" s="332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9"/>
      <c r="AM435" s="3"/>
      <c r="AN435" s="3"/>
    </row>
    <row r="436" spans="1:40" ht="15.6">
      <c r="A436" s="325"/>
      <c r="B436" s="180"/>
      <c r="C436" s="178"/>
      <c r="D436" s="178"/>
      <c r="E436" s="178"/>
      <c r="F436" s="178"/>
      <c r="G436" s="178"/>
      <c r="H436" s="179"/>
      <c r="I436" s="332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9"/>
      <c r="U436" s="332"/>
      <c r="V436" s="178"/>
      <c r="W436" s="178"/>
      <c r="X436" s="178"/>
      <c r="Y436" s="178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9"/>
      <c r="AM436" s="3"/>
      <c r="AN436" s="3"/>
    </row>
    <row r="437" spans="1:40" ht="15.6">
      <c r="A437" s="325"/>
      <c r="B437" s="180"/>
      <c r="C437" s="178"/>
      <c r="D437" s="178"/>
      <c r="E437" s="178"/>
      <c r="F437" s="178"/>
      <c r="G437" s="178"/>
      <c r="H437" s="179"/>
      <c r="I437" s="332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9"/>
      <c r="U437" s="332"/>
      <c r="V437" s="178"/>
      <c r="W437" s="178"/>
      <c r="X437" s="178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9"/>
      <c r="AM437" s="3"/>
      <c r="AN437" s="3"/>
    </row>
    <row r="438" spans="1:40" ht="15.6">
      <c r="A438" s="325"/>
      <c r="B438" s="180"/>
      <c r="C438" s="178"/>
      <c r="D438" s="178"/>
      <c r="E438" s="178"/>
      <c r="F438" s="178"/>
      <c r="G438" s="178"/>
      <c r="H438" s="179"/>
      <c r="I438" s="332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9"/>
      <c r="U438" s="332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9"/>
      <c r="AM438" s="3"/>
      <c r="AN438" s="3"/>
    </row>
    <row r="439" spans="1:40" ht="48.6">
      <c r="A439" s="95" t="s">
        <v>264</v>
      </c>
      <c r="B439" s="88"/>
      <c r="C439" s="317">
        <f>SUM(C441:C455)</f>
        <v>0</v>
      </c>
      <c r="D439" s="317">
        <f t="shared" ref="D439:AL439" si="226">SUM(D441:D455)</f>
        <v>0</v>
      </c>
      <c r="E439" s="317">
        <f t="shared" si="226"/>
        <v>0</v>
      </c>
      <c r="F439" s="317">
        <f t="shared" si="226"/>
        <v>0</v>
      </c>
      <c r="G439" s="317">
        <f t="shared" si="226"/>
        <v>0</v>
      </c>
      <c r="H439" s="318">
        <f t="shared" si="226"/>
        <v>0</v>
      </c>
      <c r="I439" s="329">
        <f t="shared" si="226"/>
        <v>0</v>
      </c>
      <c r="J439" s="317">
        <f t="shared" si="226"/>
        <v>0</v>
      </c>
      <c r="K439" s="317">
        <f t="shared" si="226"/>
        <v>0</v>
      </c>
      <c r="L439" s="317">
        <f t="shared" si="226"/>
        <v>0</v>
      </c>
      <c r="M439" s="317">
        <f t="shared" si="226"/>
        <v>0</v>
      </c>
      <c r="N439" s="317">
        <f t="shared" si="226"/>
        <v>0</v>
      </c>
      <c r="O439" s="317">
        <f t="shared" si="226"/>
        <v>0</v>
      </c>
      <c r="P439" s="317">
        <f t="shared" si="226"/>
        <v>0</v>
      </c>
      <c r="Q439" s="317">
        <f t="shared" si="226"/>
        <v>0</v>
      </c>
      <c r="R439" s="317">
        <f t="shared" si="226"/>
        <v>0</v>
      </c>
      <c r="S439" s="317">
        <f t="shared" si="226"/>
        <v>0</v>
      </c>
      <c r="T439" s="318">
        <f t="shared" si="226"/>
        <v>0</v>
      </c>
      <c r="U439" s="329">
        <f t="shared" si="226"/>
        <v>0</v>
      </c>
      <c r="V439" s="317">
        <f t="shared" si="226"/>
        <v>0</v>
      </c>
      <c r="W439" s="317">
        <f t="shared" si="226"/>
        <v>0</v>
      </c>
      <c r="X439" s="317">
        <f t="shared" si="226"/>
        <v>0</v>
      </c>
      <c r="Y439" s="317">
        <f t="shared" si="226"/>
        <v>0</v>
      </c>
      <c r="Z439" s="317">
        <f t="shared" si="226"/>
        <v>0</v>
      </c>
      <c r="AA439" s="317" t="e">
        <f>AVERAGE(AA441:AA455)</f>
        <v>#DIV/0!</v>
      </c>
      <c r="AB439" s="317" t="e">
        <f t="shared" ref="AB439:AF439" si="227">AVERAGE(AB441:AB455)</f>
        <v>#DIV/0!</v>
      </c>
      <c r="AC439" s="317" t="e">
        <f t="shared" si="227"/>
        <v>#DIV/0!</v>
      </c>
      <c r="AD439" s="317" t="e">
        <f t="shared" si="227"/>
        <v>#DIV/0!</v>
      </c>
      <c r="AE439" s="317" t="e">
        <f t="shared" si="227"/>
        <v>#DIV/0!</v>
      </c>
      <c r="AF439" s="317" t="e">
        <f t="shared" si="227"/>
        <v>#DIV/0!</v>
      </c>
      <c r="AG439" s="317">
        <f t="shared" si="226"/>
        <v>0</v>
      </c>
      <c r="AH439" s="317">
        <f t="shared" si="226"/>
        <v>0</v>
      </c>
      <c r="AI439" s="317">
        <f t="shared" si="226"/>
        <v>0</v>
      </c>
      <c r="AJ439" s="317">
        <f t="shared" si="226"/>
        <v>0</v>
      </c>
      <c r="AK439" s="317">
        <f t="shared" si="226"/>
        <v>0</v>
      </c>
      <c r="AL439" s="318">
        <f t="shared" si="226"/>
        <v>0</v>
      </c>
      <c r="AM439" s="3"/>
      <c r="AN439" s="3"/>
    </row>
    <row r="440" spans="1:40" ht="15.6">
      <c r="A440" s="323" t="s">
        <v>239</v>
      </c>
      <c r="B440" s="85"/>
      <c r="C440" s="237"/>
      <c r="D440" s="237"/>
      <c r="E440" s="237"/>
      <c r="F440" s="237"/>
      <c r="G440" s="237"/>
      <c r="H440" s="238"/>
      <c r="I440" s="330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8"/>
      <c r="U440" s="330"/>
      <c r="V440" s="237"/>
      <c r="W440" s="237"/>
      <c r="X440" s="237"/>
      <c r="Y440" s="237"/>
      <c r="Z440" s="237"/>
      <c r="AA440" s="237"/>
      <c r="AB440" s="237"/>
      <c r="AC440" s="237"/>
      <c r="AD440" s="237"/>
      <c r="AE440" s="237"/>
      <c r="AF440" s="237"/>
      <c r="AG440" s="237"/>
      <c r="AH440" s="237"/>
      <c r="AI440" s="237"/>
      <c r="AJ440" s="237"/>
      <c r="AK440" s="237"/>
      <c r="AL440" s="238"/>
      <c r="AM440" s="3"/>
      <c r="AN440" s="3"/>
    </row>
    <row r="441" spans="1:40" ht="15.6">
      <c r="A441" s="325"/>
      <c r="B441" s="180"/>
      <c r="C441" s="178"/>
      <c r="D441" s="178"/>
      <c r="E441" s="178"/>
      <c r="F441" s="178"/>
      <c r="G441" s="178"/>
      <c r="H441" s="179"/>
      <c r="I441" s="332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9"/>
      <c r="U441" s="332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9"/>
      <c r="AM441" s="3"/>
      <c r="AN441" s="3"/>
    </row>
    <row r="442" spans="1:40" ht="15.6">
      <c r="A442" s="325"/>
      <c r="B442" s="180"/>
      <c r="C442" s="178"/>
      <c r="D442" s="178"/>
      <c r="E442" s="178"/>
      <c r="F442" s="178"/>
      <c r="G442" s="178"/>
      <c r="H442" s="179"/>
      <c r="I442" s="332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9"/>
      <c r="U442" s="332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9"/>
      <c r="AM442" s="3"/>
      <c r="AN442" s="3"/>
    </row>
    <row r="443" spans="1:40" ht="15.6">
      <c r="A443" s="325"/>
      <c r="B443" s="180"/>
      <c r="C443" s="178"/>
      <c r="D443" s="178"/>
      <c r="E443" s="178"/>
      <c r="F443" s="178"/>
      <c r="G443" s="178"/>
      <c r="H443" s="179"/>
      <c r="I443" s="332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9"/>
      <c r="U443" s="332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9"/>
      <c r="AM443" s="3"/>
      <c r="AN443" s="3"/>
    </row>
    <row r="444" spans="1:40" ht="15.6">
      <c r="A444" s="325"/>
      <c r="B444" s="180"/>
      <c r="C444" s="178"/>
      <c r="D444" s="178"/>
      <c r="E444" s="178"/>
      <c r="F444" s="178"/>
      <c r="G444" s="178"/>
      <c r="H444" s="179"/>
      <c r="I444" s="332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9"/>
      <c r="U444" s="332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9"/>
      <c r="AM444" s="3"/>
      <c r="AN444" s="3"/>
    </row>
    <row r="445" spans="1:40" ht="15.6">
      <c r="A445" s="325"/>
      <c r="B445" s="180"/>
      <c r="C445" s="178"/>
      <c r="D445" s="178"/>
      <c r="E445" s="178"/>
      <c r="F445" s="178"/>
      <c r="G445" s="178"/>
      <c r="H445" s="179"/>
      <c r="I445" s="332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9"/>
      <c r="U445" s="332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9"/>
      <c r="AM445" s="3"/>
      <c r="AN445" s="3"/>
    </row>
    <row r="446" spans="1:40" ht="15.6">
      <c r="A446" s="325"/>
      <c r="B446" s="180"/>
      <c r="C446" s="178"/>
      <c r="D446" s="178"/>
      <c r="E446" s="178"/>
      <c r="F446" s="178"/>
      <c r="G446" s="178"/>
      <c r="H446" s="179"/>
      <c r="I446" s="332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9"/>
      <c r="U446" s="332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9"/>
      <c r="AM446" s="3"/>
      <c r="AN446" s="3"/>
    </row>
    <row r="447" spans="1:40" ht="15.6">
      <c r="A447" s="325"/>
      <c r="B447" s="180"/>
      <c r="C447" s="178"/>
      <c r="D447" s="178"/>
      <c r="E447" s="178"/>
      <c r="F447" s="178"/>
      <c r="G447" s="178"/>
      <c r="H447" s="179"/>
      <c r="I447" s="332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9"/>
      <c r="U447" s="332"/>
      <c r="V447" s="178"/>
      <c r="W447" s="178"/>
      <c r="X447" s="178"/>
      <c r="Y447" s="178"/>
      <c r="Z447" s="178"/>
      <c r="AA447" s="178"/>
      <c r="AB447" s="178"/>
      <c r="AC447" s="178"/>
      <c r="AD447" s="178"/>
      <c r="AE447" s="178"/>
      <c r="AF447" s="178"/>
      <c r="AG447" s="178"/>
      <c r="AH447" s="178"/>
      <c r="AI447" s="178"/>
      <c r="AJ447" s="178"/>
      <c r="AK447" s="178"/>
      <c r="AL447" s="179"/>
      <c r="AM447" s="3"/>
      <c r="AN447" s="3"/>
    </row>
    <row r="448" spans="1:40" ht="15.6">
      <c r="A448" s="325"/>
      <c r="B448" s="180"/>
      <c r="C448" s="178"/>
      <c r="D448" s="178"/>
      <c r="E448" s="178"/>
      <c r="F448" s="178"/>
      <c r="G448" s="178"/>
      <c r="H448" s="179"/>
      <c r="I448" s="332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9"/>
      <c r="U448" s="332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9"/>
      <c r="AM448" s="3"/>
      <c r="AN448" s="3"/>
    </row>
    <row r="449" spans="1:40" ht="15.6">
      <c r="A449" s="325"/>
      <c r="B449" s="180"/>
      <c r="C449" s="178"/>
      <c r="D449" s="178"/>
      <c r="E449" s="178"/>
      <c r="F449" s="178"/>
      <c r="G449" s="178"/>
      <c r="H449" s="179"/>
      <c r="I449" s="332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9"/>
      <c r="U449" s="332"/>
      <c r="V449" s="178"/>
      <c r="W449" s="178"/>
      <c r="X449" s="178"/>
      <c r="Y449" s="178"/>
      <c r="Z449" s="178"/>
      <c r="AA449" s="178"/>
      <c r="AB449" s="178"/>
      <c r="AC449" s="178"/>
      <c r="AD449" s="178"/>
      <c r="AE449" s="178"/>
      <c r="AF449" s="178"/>
      <c r="AG449" s="178"/>
      <c r="AH449" s="178"/>
      <c r="AI449" s="178"/>
      <c r="AJ449" s="178"/>
      <c r="AK449" s="178"/>
      <c r="AL449" s="179"/>
      <c r="AM449" s="3"/>
      <c r="AN449" s="3"/>
    </row>
    <row r="450" spans="1:40" ht="15.6">
      <c r="A450" s="325"/>
      <c r="B450" s="180"/>
      <c r="C450" s="178"/>
      <c r="D450" s="178"/>
      <c r="E450" s="178"/>
      <c r="F450" s="178"/>
      <c r="G450" s="178"/>
      <c r="H450" s="179"/>
      <c r="I450" s="332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9"/>
      <c r="U450" s="332"/>
      <c r="V450" s="178"/>
      <c r="W450" s="178"/>
      <c r="X450" s="178"/>
      <c r="Y450" s="178"/>
      <c r="Z450" s="178"/>
      <c r="AA450" s="178"/>
      <c r="AB450" s="178"/>
      <c r="AC450" s="178"/>
      <c r="AD450" s="178"/>
      <c r="AE450" s="178"/>
      <c r="AF450" s="178"/>
      <c r="AG450" s="178"/>
      <c r="AH450" s="178"/>
      <c r="AI450" s="178"/>
      <c r="AJ450" s="178"/>
      <c r="AK450" s="178"/>
      <c r="AL450" s="179"/>
      <c r="AM450" s="3"/>
      <c r="AN450" s="3"/>
    </row>
    <row r="451" spans="1:40" ht="15.6">
      <c r="A451" s="325"/>
      <c r="B451" s="180"/>
      <c r="C451" s="178"/>
      <c r="D451" s="178"/>
      <c r="E451" s="178"/>
      <c r="F451" s="178"/>
      <c r="G451" s="178"/>
      <c r="H451" s="179"/>
      <c r="I451" s="332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9"/>
      <c r="U451" s="332"/>
      <c r="V451" s="178"/>
      <c r="W451" s="178"/>
      <c r="X451" s="178"/>
      <c r="Y451" s="178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9"/>
      <c r="AM451" s="3"/>
      <c r="AN451" s="3"/>
    </row>
    <row r="452" spans="1:40" ht="15.6">
      <c r="A452" s="325"/>
      <c r="B452" s="180"/>
      <c r="C452" s="178"/>
      <c r="D452" s="178"/>
      <c r="E452" s="178"/>
      <c r="F452" s="178"/>
      <c r="G452" s="178"/>
      <c r="H452" s="179"/>
      <c r="I452" s="332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9"/>
      <c r="U452" s="332"/>
      <c r="V452" s="178"/>
      <c r="W452" s="178"/>
      <c r="X452" s="178"/>
      <c r="Y452" s="178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9"/>
      <c r="AM452" s="3"/>
      <c r="AN452" s="3"/>
    </row>
    <row r="453" spans="1:40" ht="15.6">
      <c r="A453" s="325"/>
      <c r="B453" s="180"/>
      <c r="C453" s="178"/>
      <c r="D453" s="178"/>
      <c r="E453" s="178"/>
      <c r="F453" s="178"/>
      <c r="G453" s="178"/>
      <c r="H453" s="179"/>
      <c r="I453" s="332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9"/>
      <c r="U453" s="332"/>
      <c r="V453" s="178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9"/>
      <c r="AM453" s="3"/>
      <c r="AN453" s="3"/>
    </row>
    <row r="454" spans="1:40" ht="15.6">
      <c r="A454" s="325"/>
      <c r="B454" s="180"/>
      <c r="C454" s="178"/>
      <c r="D454" s="178"/>
      <c r="E454" s="178"/>
      <c r="F454" s="178"/>
      <c r="G454" s="178"/>
      <c r="H454" s="179"/>
      <c r="I454" s="332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9"/>
      <c r="U454" s="332"/>
      <c r="V454" s="178"/>
      <c r="W454" s="178"/>
      <c r="X454" s="178"/>
      <c r="Y454" s="178"/>
      <c r="Z454" s="178"/>
      <c r="AA454" s="178"/>
      <c r="AB454" s="178"/>
      <c r="AC454" s="178"/>
      <c r="AD454" s="178"/>
      <c r="AE454" s="178"/>
      <c r="AF454" s="178"/>
      <c r="AG454" s="178"/>
      <c r="AH454" s="178"/>
      <c r="AI454" s="178"/>
      <c r="AJ454" s="178"/>
      <c r="AK454" s="178"/>
      <c r="AL454" s="179"/>
      <c r="AM454" s="3"/>
      <c r="AN454" s="3"/>
    </row>
    <row r="455" spans="1:40" ht="15.6">
      <c r="A455" s="325"/>
      <c r="B455" s="180"/>
      <c r="C455" s="178"/>
      <c r="D455" s="178"/>
      <c r="E455" s="178"/>
      <c r="F455" s="178"/>
      <c r="G455" s="178"/>
      <c r="H455" s="179"/>
      <c r="I455" s="332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9"/>
      <c r="U455" s="332"/>
      <c r="V455" s="178"/>
      <c r="W455" s="178"/>
      <c r="X455" s="178"/>
      <c r="Y455" s="178"/>
      <c r="Z455" s="178"/>
      <c r="AA455" s="178"/>
      <c r="AB455" s="178"/>
      <c r="AC455" s="178"/>
      <c r="AD455" s="178"/>
      <c r="AE455" s="178"/>
      <c r="AF455" s="178"/>
      <c r="AG455" s="178"/>
      <c r="AH455" s="178"/>
      <c r="AI455" s="178"/>
      <c r="AJ455" s="178"/>
      <c r="AK455" s="178"/>
      <c r="AL455" s="179"/>
      <c r="AM455" s="3"/>
      <c r="AN455" s="3"/>
    </row>
    <row r="456" spans="1:40" ht="32.4">
      <c r="A456" s="95" t="s">
        <v>265</v>
      </c>
      <c r="B456" s="88"/>
      <c r="C456" s="317">
        <f>SUM(C458:C472)</f>
        <v>0</v>
      </c>
      <c r="D456" s="317">
        <f t="shared" ref="D456:AL456" si="228">SUM(D458:D472)</f>
        <v>0</v>
      </c>
      <c r="E456" s="317">
        <f t="shared" si="228"/>
        <v>0</v>
      </c>
      <c r="F456" s="317">
        <f t="shared" si="228"/>
        <v>0</v>
      </c>
      <c r="G456" s="317">
        <f t="shared" si="228"/>
        <v>0</v>
      </c>
      <c r="H456" s="318">
        <f t="shared" si="228"/>
        <v>0</v>
      </c>
      <c r="I456" s="329">
        <f t="shared" si="228"/>
        <v>0</v>
      </c>
      <c r="J456" s="317">
        <f t="shared" si="228"/>
        <v>0</v>
      </c>
      <c r="K456" s="317">
        <f t="shared" si="228"/>
        <v>0</v>
      </c>
      <c r="L456" s="317">
        <f t="shared" si="228"/>
        <v>0</v>
      </c>
      <c r="M456" s="317">
        <f t="shared" si="228"/>
        <v>0</v>
      </c>
      <c r="N456" s="317">
        <f t="shared" si="228"/>
        <v>0</v>
      </c>
      <c r="O456" s="317">
        <f t="shared" si="228"/>
        <v>0</v>
      </c>
      <c r="P456" s="317">
        <f t="shared" si="228"/>
        <v>0</v>
      </c>
      <c r="Q456" s="317">
        <f t="shared" si="228"/>
        <v>0</v>
      </c>
      <c r="R456" s="317">
        <f t="shared" si="228"/>
        <v>0</v>
      </c>
      <c r="S456" s="317">
        <f t="shared" si="228"/>
        <v>0</v>
      </c>
      <c r="T456" s="318">
        <f t="shared" si="228"/>
        <v>0</v>
      </c>
      <c r="U456" s="329">
        <f t="shared" si="228"/>
        <v>0</v>
      </c>
      <c r="V456" s="317">
        <f t="shared" si="228"/>
        <v>0</v>
      </c>
      <c r="W456" s="317">
        <f t="shared" si="228"/>
        <v>0</v>
      </c>
      <c r="X456" s="317">
        <f t="shared" si="228"/>
        <v>0</v>
      </c>
      <c r="Y456" s="317">
        <f t="shared" si="228"/>
        <v>0</v>
      </c>
      <c r="Z456" s="317">
        <f t="shared" si="228"/>
        <v>0</v>
      </c>
      <c r="AA456" s="317" t="e">
        <f>AVERAGE(AA458:AA472)</f>
        <v>#DIV/0!</v>
      </c>
      <c r="AB456" s="317" t="e">
        <f t="shared" ref="AB456:AF456" si="229">AVERAGE(AB458:AB472)</f>
        <v>#DIV/0!</v>
      </c>
      <c r="AC456" s="317" t="e">
        <f t="shared" si="229"/>
        <v>#DIV/0!</v>
      </c>
      <c r="AD456" s="317" t="e">
        <f t="shared" si="229"/>
        <v>#DIV/0!</v>
      </c>
      <c r="AE456" s="317" t="e">
        <f t="shared" si="229"/>
        <v>#DIV/0!</v>
      </c>
      <c r="AF456" s="317" t="e">
        <f t="shared" si="229"/>
        <v>#DIV/0!</v>
      </c>
      <c r="AG456" s="317">
        <f t="shared" si="228"/>
        <v>0</v>
      </c>
      <c r="AH456" s="317">
        <f t="shared" si="228"/>
        <v>0</v>
      </c>
      <c r="AI456" s="317">
        <f t="shared" si="228"/>
        <v>0</v>
      </c>
      <c r="AJ456" s="317">
        <f t="shared" si="228"/>
        <v>0</v>
      </c>
      <c r="AK456" s="317">
        <f t="shared" si="228"/>
        <v>0</v>
      </c>
      <c r="AL456" s="318">
        <f t="shared" si="228"/>
        <v>0</v>
      </c>
      <c r="AM456" s="3"/>
      <c r="AN456" s="3"/>
    </row>
    <row r="457" spans="1:40" ht="15.6">
      <c r="A457" s="323" t="s">
        <v>239</v>
      </c>
      <c r="B457" s="85"/>
      <c r="C457" s="237"/>
      <c r="D457" s="237"/>
      <c r="E457" s="237"/>
      <c r="F457" s="237"/>
      <c r="G457" s="237"/>
      <c r="H457" s="238"/>
      <c r="I457" s="330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8"/>
      <c r="U457" s="330"/>
      <c r="V457" s="237"/>
      <c r="W457" s="237"/>
      <c r="X457" s="237"/>
      <c r="Y457" s="237"/>
      <c r="Z457" s="237"/>
      <c r="AA457" s="237"/>
      <c r="AB457" s="237"/>
      <c r="AC457" s="237"/>
      <c r="AD457" s="237"/>
      <c r="AE457" s="237"/>
      <c r="AF457" s="237"/>
      <c r="AG457" s="237"/>
      <c r="AH457" s="237"/>
      <c r="AI457" s="237"/>
      <c r="AJ457" s="237"/>
      <c r="AK457" s="237"/>
      <c r="AL457" s="238"/>
      <c r="AM457" s="3"/>
      <c r="AN457" s="3"/>
    </row>
    <row r="458" spans="1:40" ht="16.2">
      <c r="A458" s="324"/>
      <c r="B458" s="180"/>
      <c r="C458" s="178"/>
      <c r="D458" s="178"/>
      <c r="E458" s="178"/>
      <c r="F458" s="178"/>
      <c r="G458" s="178"/>
      <c r="H458" s="179"/>
      <c r="I458" s="332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9"/>
      <c r="U458" s="332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9"/>
      <c r="AM458" s="3"/>
      <c r="AN458" s="3"/>
    </row>
    <row r="459" spans="1:40" ht="16.2">
      <c r="A459" s="324"/>
      <c r="B459" s="180"/>
      <c r="C459" s="178"/>
      <c r="D459" s="178"/>
      <c r="E459" s="178"/>
      <c r="F459" s="178"/>
      <c r="G459" s="178"/>
      <c r="H459" s="179"/>
      <c r="I459" s="332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9"/>
      <c r="U459" s="332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9"/>
      <c r="AM459" s="3"/>
      <c r="AN459" s="3"/>
    </row>
    <row r="460" spans="1:40" ht="16.2">
      <c r="A460" s="324"/>
      <c r="B460" s="180"/>
      <c r="C460" s="178"/>
      <c r="D460" s="178"/>
      <c r="E460" s="178"/>
      <c r="F460" s="178"/>
      <c r="G460" s="178"/>
      <c r="H460" s="179"/>
      <c r="I460" s="332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9"/>
      <c r="U460" s="332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9"/>
      <c r="AM460" s="3"/>
      <c r="AN460" s="3"/>
    </row>
    <row r="461" spans="1:40" ht="16.2">
      <c r="A461" s="324"/>
      <c r="B461" s="180"/>
      <c r="C461" s="178"/>
      <c r="D461" s="178"/>
      <c r="E461" s="178"/>
      <c r="F461" s="178"/>
      <c r="G461" s="178"/>
      <c r="H461" s="179"/>
      <c r="I461" s="332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9"/>
      <c r="U461" s="332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9"/>
      <c r="AM461" s="3"/>
      <c r="AN461" s="3"/>
    </row>
    <row r="462" spans="1:40" ht="16.2">
      <c r="A462" s="324"/>
      <c r="B462" s="180"/>
      <c r="C462" s="178"/>
      <c r="D462" s="178"/>
      <c r="E462" s="178"/>
      <c r="F462" s="178"/>
      <c r="G462" s="178"/>
      <c r="H462" s="179"/>
      <c r="I462" s="332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9"/>
      <c r="U462" s="332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9"/>
      <c r="AM462" s="3"/>
      <c r="AN462" s="3"/>
    </row>
    <row r="463" spans="1:40" ht="16.2">
      <c r="A463" s="324"/>
      <c r="B463" s="180"/>
      <c r="C463" s="178"/>
      <c r="D463" s="178"/>
      <c r="E463" s="178"/>
      <c r="F463" s="178"/>
      <c r="G463" s="178"/>
      <c r="H463" s="179"/>
      <c r="I463" s="332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9"/>
      <c r="U463" s="332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9"/>
      <c r="AM463" s="3"/>
      <c r="AN463" s="3"/>
    </row>
    <row r="464" spans="1:40" ht="16.2">
      <c r="A464" s="324"/>
      <c r="B464" s="180"/>
      <c r="C464" s="178"/>
      <c r="D464" s="178"/>
      <c r="E464" s="178"/>
      <c r="F464" s="178"/>
      <c r="G464" s="178"/>
      <c r="H464" s="179"/>
      <c r="I464" s="332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9"/>
      <c r="U464" s="332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9"/>
      <c r="AM464" s="3"/>
      <c r="AN464" s="3"/>
    </row>
    <row r="465" spans="1:40" ht="16.2">
      <c r="A465" s="324"/>
      <c r="B465" s="180"/>
      <c r="C465" s="178"/>
      <c r="D465" s="178"/>
      <c r="E465" s="178"/>
      <c r="F465" s="178"/>
      <c r="G465" s="178"/>
      <c r="H465" s="179"/>
      <c r="I465" s="332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9"/>
      <c r="U465" s="332"/>
      <c r="V465" s="178"/>
      <c r="W465" s="178"/>
      <c r="X465" s="178"/>
      <c r="Y465" s="178"/>
      <c r="Z465" s="178"/>
      <c r="AA465" s="178"/>
      <c r="AB465" s="178"/>
      <c r="AC465" s="178"/>
      <c r="AD465" s="178"/>
      <c r="AE465" s="178"/>
      <c r="AF465" s="178"/>
      <c r="AG465" s="178"/>
      <c r="AH465" s="178"/>
      <c r="AI465" s="178"/>
      <c r="AJ465" s="178"/>
      <c r="AK465" s="178"/>
      <c r="AL465" s="179"/>
      <c r="AM465" s="3"/>
      <c r="AN465" s="3"/>
    </row>
    <row r="466" spans="1:40" ht="16.2">
      <c r="A466" s="324"/>
      <c r="B466" s="180"/>
      <c r="C466" s="178"/>
      <c r="D466" s="178"/>
      <c r="E466" s="178"/>
      <c r="F466" s="178"/>
      <c r="G466" s="178"/>
      <c r="H466" s="179"/>
      <c r="I466" s="332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9"/>
      <c r="U466" s="332"/>
      <c r="V466" s="178"/>
      <c r="W466" s="178"/>
      <c r="X466" s="178"/>
      <c r="Y466" s="178"/>
      <c r="Z466" s="178"/>
      <c r="AA466" s="178"/>
      <c r="AB466" s="178"/>
      <c r="AC466" s="178"/>
      <c r="AD466" s="178"/>
      <c r="AE466" s="178"/>
      <c r="AF466" s="178"/>
      <c r="AG466" s="178"/>
      <c r="AH466" s="178"/>
      <c r="AI466" s="178"/>
      <c r="AJ466" s="178"/>
      <c r="AK466" s="178"/>
      <c r="AL466" s="179"/>
      <c r="AM466" s="3"/>
      <c r="AN466" s="3"/>
    </row>
    <row r="467" spans="1:40" ht="16.2">
      <c r="A467" s="324"/>
      <c r="B467" s="180"/>
      <c r="C467" s="178"/>
      <c r="D467" s="178"/>
      <c r="E467" s="178"/>
      <c r="F467" s="178"/>
      <c r="G467" s="178"/>
      <c r="H467" s="179"/>
      <c r="I467" s="332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9"/>
      <c r="U467" s="332"/>
      <c r="V467" s="178"/>
      <c r="W467" s="178"/>
      <c r="X467" s="178"/>
      <c r="Y467" s="178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78"/>
      <c r="AK467" s="178"/>
      <c r="AL467" s="179"/>
      <c r="AM467" s="3"/>
      <c r="AN467" s="3"/>
    </row>
    <row r="468" spans="1:40" ht="16.2">
      <c r="A468" s="324"/>
      <c r="B468" s="180"/>
      <c r="C468" s="178"/>
      <c r="D468" s="178"/>
      <c r="E468" s="178"/>
      <c r="F468" s="178"/>
      <c r="G468" s="178"/>
      <c r="H468" s="179"/>
      <c r="I468" s="332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9"/>
      <c r="U468" s="332"/>
      <c r="V468" s="178"/>
      <c r="W468" s="178"/>
      <c r="X468" s="178"/>
      <c r="Y468" s="178"/>
      <c r="Z468" s="178"/>
      <c r="AA468" s="178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9"/>
      <c r="AM468" s="3"/>
      <c r="AN468" s="3"/>
    </row>
    <row r="469" spans="1:40" ht="16.2">
      <c r="A469" s="324"/>
      <c r="B469" s="180"/>
      <c r="C469" s="178"/>
      <c r="D469" s="178"/>
      <c r="E469" s="178"/>
      <c r="F469" s="178"/>
      <c r="G469" s="178"/>
      <c r="H469" s="179"/>
      <c r="I469" s="332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9"/>
      <c r="U469" s="332"/>
      <c r="V469" s="178"/>
      <c r="W469" s="178"/>
      <c r="X469" s="178"/>
      <c r="Y469" s="178"/>
      <c r="Z469" s="178"/>
      <c r="AA469" s="178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9"/>
      <c r="AM469" s="3"/>
      <c r="AN469" s="3"/>
    </row>
    <row r="470" spans="1:40" ht="15.6">
      <c r="A470" s="325"/>
      <c r="B470" s="180"/>
      <c r="C470" s="178"/>
      <c r="D470" s="178"/>
      <c r="E470" s="178"/>
      <c r="F470" s="178"/>
      <c r="G470" s="178"/>
      <c r="H470" s="179"/>
      <c r="I470" s="332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9"/>
      <c r="U470" s="332"/>
      <c r="V470" s="178"/>
      <c r="W470" s="178"/>
      <c r="X470" s="178"/>
      <c r="Y470" s="178"/>
      <c r="Z470" s="178"/>
      <c r="AA470" s="178"/>
      <c r="AB470" s="178"/>
      <c r="AC470" s="178"/>
      <c r="AD470" s="178"/>
      <c r="AE470" s="178"/>
      <c r="AF470" s="178"/>
      <c r="AG470" s="178"/>
      <c r="AH470" s="178"/>
      <c r="AI470" s="178"/>
      <c r="AJ470" s="178"/>
      <c r="AK470" s="178"/>
      <c r="AL470" s="179"/>
      <c r="AM470" s="3"/>
      <c r="AN470" s="3"/>
    </row>
    <row r="471" spans="1:40" ht="15.6">
      <c r="A471" s="325"/>
      <c r="B471" s="180"/>
      <c r="C471" s="178"/>
      <c r="D471" s="178"/>
      <c r="E471" s="178"/>
      <c r="F471" s="178"/>
      <c r="G471" s="178"/>
      <c r="H471" s="179"/>
      <c r="I471" s="332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9"/>
      <c r="U471" s="332"/>
      <c r="V471" s="178"/>
      <c r="W471" s="178"/>
      <c r="X471" s="178"/>
      <c r="Y471" s="178"/>
      <c r="Z471" s="178"/>
      <c r="AA471" s="178"/>
      <c r="AB471" s="178"/>
      <c r="AC471" s="178"/>
      <c r="AD471" s="178"/>
      <c r="AE471" s="178"/>
      <c r="AF471" s="178"/>
      <c r="AG471" s="178"/>
      <c r="AH471" s="178"/>
      <c r="AI471" s="178"/>
      <c r="AJ471" s="178"/>
      <c r="AK471" s="178"/>
      <c r="AL471" s="179"/>
    </row>
    <row r="472" spans="1:40" ht="15.6">
      <c r="A472" s="325"/>
      <c r="B472" s="180"/>
      <c r="C472" s="178"/>
      <c r="D472" s="178"/>
      <c r="E472" s="178"/>
      <c r="F472" s="178"/>
      <c r="G472" s="178"/>
      <c r="H472" s="179"/>
      <c r="I472" s="332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9"/>
      <c r="U472" s="332"/>
      <c r="V472" s="178"/>
      <c r="W472" s="178"/>
      <c r="X472" s="178"/>
      <c r="Y472" s="178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9"/>
    </row>
    <row r="473" spans="1:40" ht="32.4">
      <c r="A473" s="95" t="s">
        <v>266</v>
      </c>
      <c r="B473" s="88"/>
      <c r="C473" s="317">
        <f>C475+C477+C479</f>
        <v>0</v>
      </c>
      <c r="D473" s="317">
        <f t="shared" ref="D473:Z473" si="230">D475+D477+D479</f>
        <v>7.242</v>
      </c>
      <c r="E473" s="317">
        <f t="shared" si="230"/>
        <v>8.6739999999999995</v>
      </c>
      <c r="F473" s="317">
        <f t="shared" si="230"/>
        <v>10.409000000000001</v>
      </c>
      <c r="G473" s="317">
        <f t="shared" si="230"/>
        <v>12.491</v>
      </c>
      <c r="H473" s="318">
        <f t="shared" si="230"/>
        <v>14.989000000000001</v>
      </c>
      <c r="I473" s="329">
        <f t="shared" si="230"/>
        <v>0</v>
      </c>
      <c r="J473" s="317">
        <f t="shared" si="230"/>
        <v>13.045999999999999</v>
      </c>
      <c r="K473" s="317">
        <f t="shared" si="230"/>
        <v>15.625999999999999</v>
      </c>
      <c r="L473" s="317">
        <f t="shared" si="230"/>
        <v>18.751999999999999</v>
      </c>
      <c r="M473" s="317">
        <f t="shared" si="230"/>
        <v>22.501999999999999</v>
      </c>
      <c r="N473" s="317">
        <f t="shared" si="230"/>
        <v>27.001999999999999</v>
      </c>
      <c r="O473" s="317">
        <f t="shared" si="230"/>
        <v>0</v>
      </c>
      <c r="P473" s="317">
        <f t="shared" si="230"/>
        <v>2.64</v>
      </c>
      <c r="Q473" s="317">
        <f t="shared" si="230"/>
        <v>3.1619999999999999</v>
      </c>
      <c r="R473" s="317">
        <f t="shared" si="230"/>
        <v>3.7949999999999999</v>
      </c>
      <c r="S473" s="317">
        <f t="shared" si="230"/>
        <v>4.5529999999999999</v>
      </c>
      <c r="T473" s="318">
        <f t="shared" si="230"/>
        <v>5.4640000000000004</v>
      </c>
      <c r="U473" s="329">
        <f t="shared" si="230"/>
        <v>0</v>
      </c>
      <c r="V473" s="317">
        <f t="shared" si="230"/>
        <v>10</v>
      </c>
      <c r="W473" s="317">
        <f t="shared" si="230"/>
        <v>15</v>
      </c>
      <c r="X473" s="317">
        <f t="shared" si="230"/>
        <v>20</v>
      </c>
      <c r="Y473" s="317">
        <f t="shared" si="230"/>
        <v>25</v>
      </c>
      <c r="Z473" s="317">
        <f t="shared" si="230"/>
        <v>30</v>
      </c>
      <c r="AA473" s="319" t="e">
        <f>AG473/U473/12*1000*1000</f>
        <v>#DIV/0!</v>
      </c>
      <c r="AB473" s="319">
        <f t="shared" ref="AB473:AF473" si="231">AH473/V473/12*1000*1000</f>
        <v>7858.333333333333</v>
      </c>
      <c r="AC473" s="319">
        <f t="shared" si="231"/>
        <v>7861.1111111111122</v>
      </c>
      <c r="AD473" s="319">
        <f t="shared" si="231"/>
        <v>7862.5</v>
      </c>
      <c r="AE473" s="319">
        <f t="shared" si="231"/>
        <v>7863.333333333333</v>
      </c>
      <c r="AF473" s="319">
        <f t="shared" si="231"/>
        <v>7861.1111111111122</v>
      </c>
      <c r="AG473" s="317">
        <f t="shared" ref="AG473:AL473" si="232">AG475+AG477+AG479</f>
        <v>0</v>
      </c>
      <c r="AH473" s="317">
        <f t="shared" si="232"/>
        <v>0.94299999999999995</v>
      </c>
      <c r="AI473" s="317">
        <f t="shared" si="232"/>
        <v>1.415</v>
      </c>
      <c r="AJ473" s="317">
        <f t="shared" si="232"/>
        <v>1.887</v>
      </c>
      <c r="AK473" s="317">
        <f t="shared" si="232"/>
        <v>2.359</v>
      </c>
      <c r="AL473" s="318">
        <f t="shared" si="232"/>
        <v>2.83</v>
      </c>
    </row>
    <row r="474" spans="1:40" ht="15.6">
      <c r="A474" s="323" t="s">
        <v>239</v>
      </c>
      <c r="B474" s="85"/>
      <c r="C474" s="237"/>
      <c r="D474" s="237"/>
      <c r="E474" s="237"/>
      <c r="F474" s="237"/>
      <c r="G474" s="237"/>
      <c r="H474" s="238"/>
      <c r="I474" s="330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8"/>
      <c r="U474" s="330"/>
      <c r="V474" s="237"/>
      <c r="W474" s="237"/>
      <c r="X474" s="237"/>
      <c r="Y474" s="237"/>
      <c r="Z474" s="237"/>
      <c r="AA474" s="240"/>
      <c r="AB474" s="240"/>
      <c r="AC474" s="240"/>
      <c r="AD474" s="240"/>
      <c r="AE474" s="240"/>
      <c r="AF474" s="240"/>
      <c r="AG474" s="237"/>
      <c r="AH474" s="237"/>
      <c r="AI474" s="237"/>
      <c r="AJ474" s="237"/>
      <c r="AK474" s="237"/>
      <c r="AL474" s="238"/>
    </row>
    <row r="475" spans="1:40" ht="32.4">
      <c r="A475" s="324" t="s">
        <v>757</v>
      </c>
      <c r="B475" s="91"/>
      <c r="C475" s="315">
        <v>0</v>
      </c>
      <c r="D475" s="315">
        <v>0</v>
      </c>
      <c r="E475" s="315">
        <v>0</v>
      </c>
      <c r="F475" s="315">
        <v>0</v>
      </c>
      <c r="G475" s="315">
        <v>0</v>
      </c>
      <c r="H475" s="316">
        <v>0</v>
      </c>
      <c r="I475" s="331">
        <v>0</v>
      </c>
      <c r="J475" s="315">
        <v>0</v>
      </c>
      <c r="K475" s="315">
        <v>0</v>
      </c>
      <c r="L475" s="315">
        <v>0</v>
      </c>
      <c r="M475" s="315">
        <v>0</v>
      </c>
      <c r="N475" s="315">
        <v>0</v>
      </c>
      <c r="O475" s="315">
        <v>0</v>
      </c>
      <c r="P475" s="315">
        <v>0</v>
      </c>
      <c r="Q475" s="315">
        <v>0</v>
      </c>
      <c r="R475" s="315">
        <v>0</v>
      </c>
      <c r="S475" s="315">
        <v>0</v>
      </c>
      <c r="T475" s="316">
        <v>0</v>
      </c>
      <c r="U475" s="331">
        <v>0</v>
      </c>
      <c r="V475" s="315">
        <v>0</v>
      </c>
      <c r="W475" s="315">
        <v>0</v>
      </c>
      <c r="X475" s="315">
        <v>0</v>
      </c>
      <c r="Y475" s="315">
        <v>0</v>
      </c>
      <c r="Z475" s="315">
        <v>0</v>
      </c>
      <c r="AA475" s="320" t="e">
        <f t="shared" ref="AA475" si="233">AG475/U475/12*1000*1000</f>
        <v>#DIV/0!</v>
      </c>
      <c r="AB475" s="320" t="e">
        <f t="shared" ref="AB475" si="234">AH475/V475/12*1000*1000</f>
        <v>#DIV/0!</v>
      </c>
      <c r="AC475" s="320" t="e">
        <f t="shared" ref="AC475" si="235">AI475/W475/12*1000*1000</f>
        <v>#DIV/0!</v>
      </c>
      <c r="AD475" s="320" t="e">
        <f t="shared" ref="AD475" si="236">AJ475/X475/12*1000*1000</f>
        <v>#DIV/0!</v>
      </c>
      <c r="AE475" s="320" t="e">
        <f t="shared" ref="AE475" si="237">AK475/Y475/12*1000*1000</f>
        <v>#DIV/0!</v>
      </c>
      <c r="AF475" s="320" t="e">
        <f t="shared" ref="AF475" si="238">AL475/Z475/12*1000*1000</f>
        <v>#DIV/0!</v>
      </c>
      <c r="AG475" s="315">
        <v>0</v>
      </c>
      <c r="AH475" s="315">
        <v>0</v>
      </c>
      <c r="AI475" s="315">
        <v>0</v>
      </c>
      <c r="AJ475" s="315">
        <v>0</v>
      </c>
      <c r="AK475" s="315">
        <v>0</v>
      </c>
      <c r="AL475" s="316">
        <v>0</v>
      </c>
    </row>
    <row r="476" spans="1:40" ht="15.6">
      <c r="A476" s="325"/>
      <c r="B476" s="180"/>
      <c r="C476" s="178"/>
      <c r="D476" s="178"/>
      <c r="E476" s="178"/>
      <c r="F476" s="178"/>
      <c r="G476" s="178"/>
      <c r="H476" s="179"/>
      <c r="I476" s="332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9"/>
      <c r="U476" s="332"/>
      <c r="V476" s="178"/>
      <c r="W476" s="178"/>
      <c r="X476" s="178"/>
      <c r="Y476" s="178"/>
      <c r="Z476" s="178"/>
      <c r="AA476" s="239"/>
      <c r="AB476" s="239"/>
      <c r="AC476" s="239"/>
      <c r="AD476" s="239"/>
      <c r="AE476" s="239"/>
      <c r="AF476" s="239"/>
      <c r="AG476" s="178"/>
      <c r="AH476" s="178"/>
      <c r="AI476" s="178"/>
      <c r="AJ476" s="178"/>
      <c r="AK476" s="178"/>
      <c r="AL476" s="179"/>
    </row>
    <row r="477" spans="1:40" ht="16.2">
      <c r="A477" s="324" t="s">
        <v>758</v>
      </c>
      <c r="B477" s="91"/>
      <c r="C477" s="315">
        <v>0</v>
      </c>
      <c r="D477" s="315">
        <v>0</v>
      </c>
      <c r="E477" s="315">
        <v>0</v>
      </c>
      <c r="F477" s="315">
        <v>0</v>
      </c>
      <c r="G477" s="315">
        <v>0</v>
      </c>
      <c r="H477" s="316">
        <v>0</v>
      </c>
      <c r="I477" s="331">
        <v>0</v>
      </c>
      <c r="J477" s="315">
        <v>0</v>
      </c>
      <c r="K477" s="315">
        <v>0</v>
      </c>
      <c r="L477" s="315">
        <v>0</v>
      </c>
      <c r="M477" s="315">
        <v>0</v>
      </c>
      <c r="N477" s="315">
        <v>0</v>
      </c>
      <c r="O477" s="315">
        <v>0</v>
      </c>
      <c r="P477" s="315">
        <v>0</v>
      </c>
      <c r="Q477" s="315">
        <v>0</v>
      </c>
      <c r="R477" s="315">
        <v>0</v>
      </c>
      <c r="S477" s="315">
        <v>0</v>
      </c>
      <c r="T477" s="316">
        <v>0</v>
      </c>
      <c r="U477" s="331">
        <v>0</v>
      </c>
      <c r="V477" s="315">
        <v>0</v>
      </c>
      <c r="W477" s="315">
        <v>0</v>
      </c>
      <c r="X477" s="315">
        <v>0</v>
      </c>
      <c r="Y477" s="315">
        <v>0</v>
      </c>
      <c r="Z477" s="315">
        <v>0</v>
      </c>
      <c r="AA477" s="320" t="e">
        <f t="shared" ref="AA477" si="239">AG477/U477/12*1000*1000</f>
        <v>#DIV/0!</v>
      </c>
      <c r="AB477" s="320" t="e">
        <f t="shared" ref="AB477" si="240">AH477/V477/12*1000*1000</f>
        <v>#DIV/0!</v>
      </c>
      <c r="AC477" s="320" t="e">
        <f t="shared" ref="AC477" si="241">AI477/W477/12*1000*1000</f>
        <v>#DIV/0!</v>
      </c>
      <c r="AD477" s="320" t="e">
        <f t="shared" ref="AD477" si="242">AJ477/X477/12*1000*1000</f>
        <v>#DIV/0!</v>
      </c>
      <c r="AE477" s="320" t="e">
        <f t="shared" ref="AE477" si="243">AK477/Y477/12*1000*1000</f>
        <v>#DIV/0!</v>
      </c>
      <c r="AF477" s="320" t="e">
        <f t="shared" ref="AF477" si="244">AL477/Z477/12*1000*1000</f>
        <v>#DIV/0!</v>
      </c>
      <c r="AG477" s="315">
        <v>0</v>
      </c>
      <c r="AH477" s="315">
        <v>0</v>
      </c>
      <c r="AI477" s="315">
        <v>0</v>
      </c>
      <c r="AJ477" s="315">
        <v>0</v>
      </c>
      <c r="AK477" s="315">
        <v>0</v>
      </c>
      <c r="AL477" s="316">
        <v>0</v>
      </c>
    </row>
    <row r="478" spans="1:40" ht="15.6">
      <c r="A478" s="325"/>
      <c r="B478" s="180"/>
      <c r="C478" s="178"/>
      <c r="D478" s="178"/>
      <c r="E478" s="178"/>
      <c r="F478" s="178"/>
      <c r="G478" s="178"/>
      <c r="H478" s="179"/>
      <c r="I478" s="332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9"/>
      <c r="U478" s="332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9"/>
    </row>
    <row r="479" spans="1:40" ht="16.2">
      <c r="A479" s="324" t="s">
        <v>759</v>
      </c>
      <c r="B479" s="91"/>
      <c r="C479" s="315">
        <f>C480</f>
        <v>0</v>
      </c>
      <c r="D479" s="315">
        <f t="shared" ref="D479:Z479" si="245">D480</f>
        <v>7.242</v>
      </c>
      <c r="E479" s="315">
        <f t="shared" si="245"/>
        <v>8.6739999999999995</v>
      </c>
      <c r="F479" s="315">
        <f t="shared" si="245"/>
        <v>10.409000000000001</v>
      </c>
      <c r="G479" s="315">
        <f t="shared" si="245"/>
        <v>12.491</v>
      </c>
      <c r="H479" s="316">
        <f t="shared" si="245"/>
        <v>14.989000000000001</v>
      </c>
      <c r="I479" s="331">
        <f t="shared" si="245"/>
        <v>0</v>
      </c>
      <c r="J479" s="315">
        <f t="shared" si="245"/>
        <v>13.045999999999999</v>
      </c>
      <c r="K479" s="315">
        <f t="shared" si="245"/>
        <v>15.625999999999999</v>
      </c>
      <c r="L479" s="315">
        <f t="shared" si="245"/>
        <v>18.751999999999999</v>
      </c>
      <c r="M479" s="315">
        <f t="shared" si="245"/>
        <v>22.501999999999999</v>
      </c>
      <c r="N479" s="315">
        <f t="shared" si="245"/>
        <v>27.001999999999999</v>
      </c>
      <c r="O479" s="315">
        <f t="shared" si="245"/>
        <v>0</v>
      </c>
      <c r="P479" s="315">
        <f t="shared" si="245"/>
        <v>2.64</v>
      </c>
      <c r="Q479" s="315">
        <f t="shared" si="245"/>
        <v>3.1619999999999999</v>
      </c>
      <c r="R479" s="315">
        <f t="shared" si="245"/>
        <v>3.7949999999999999</v>
      </c>
      <c r="S479" s="315">
        <f t="shared" si="245"/>
        <v>4.5529999999999999</v>
      </c>
      <c r="T479" s="316">
        <f t="shared" si="245"/>
        <v>5.4640000000000004</v>
      </c>
      <c r="U479" s="331">
        <f t="shared" si="245"/>
        <v>0</v>
      </c>
      <c r="V479" s="315">
        <f t="shared" si="245"/>
        <v>10</v>
      </c>
      <c r="W479" s="315">
        <f t="shared" si="245"/>
        <v>15</v>
      </c>
      <c r="X479" s="315">
        <f t="shared" si="245"/>
        <v>20</v>
      </c>
      <c r="Y479" s="315">
        <f t="shared" si="245"/>
        <v>25</v>
      </c>
      <c r="Z479" s="315">
        <f t="shared" si="245"/>
        <v>30</v>
      </c>
      <c r="AA479" s="320" t="e">
        <f t="shared" ref="AA479" si="246">AG479/U479/12*1000*1000</f>
        <v>#DIV/0!</v>
      </c>
      <c r="AB479" s="320">
        <f t="shared" ref="AB479" si="247">AH479/V479/12*1000*1000</f>
        <v>7858.333333333333</v>
      </c>
      <c r="AC479" s="320">
        <f t="shared" ref="AC479" si="248">AI479/W479/12*1000*1000</f>
        <v>7861.1111111111122</v>
      </c>
      <c r="AD479" s="320">
        <f t="shared" ref="AD479" si="249">AJ479/X479/12*1000*1000</f>
        <v>7862.5</v>
      </c>
      <c r="AE479" s="320">
        <f t="shared" ref="AE479" si="250">AK479/Y479/12*1000*1000</f>
        <v>7863.333333333333</v>
      </c>
      <c r="AF479" s="320">
        <f t="shared" ref="AF479" si="251">AL479/Z479/12*1000*1000</f>
        <v>7861.1111111111122</v>
      </c>
      <c r="AG479" s="315">
        <f t="shared" ref="AG479:AL479" si="252">AG480</f>
        <v>0</v>
      </c>
      <c r="AH479" s="315">
        <f t="shared" si="252"/>
        <v>0.94299999999999995</v>
      </c>
      <c r="AI479" s="315">
        <f t="shared" si="252"/>
        <v>1.415</v>
      </c>
      <c r="AJ479" s="315">
        <f t="shared" si="252"/>
        <v>1.887</v>
      </c>
      <c r="AK479" s="315">
        <f t="shared" si="252"/>
        <v>2.359</v>
      </c>
      <c r="AL479" s="316">
        <f t="shared" si="252"/>
        <v>2.83</v>
      </c>
    </row>
    <row r="480" spans="1:40" ht="15.6">
      <c r="A480" s="325" t="s">
        <v>646</v>
      </c>
      <c r="B480" s="180" t="s">
        <v>647</v>
      </c>
      <c r="C480" s="178">
        <v>0</v>
      </c>
      <c r="D480" s="178">
        <v>7.242</v>
      </c>
      <c r="E480" s="178">
        <v>8.6739999999999995</v>
      </c>
      <c r="F480" s="178">
        <v>10.409000000000001</v>
      </c>
      <c r="G480" s="178">
        <v>12.491</v>
      </c>
      <c r="H480" s="179">
        <v>14.989000000000001</v>
      </c>
      <c r="I480" s="332">
        <v>0</v>
      </c>
      <c r="J480" s="178">
        <v>13.045999999999999</v>
      </c>
      <c r="K480" s="178">
        <v>15.625999999999999</v>
      </c>
      <c r="L480" s="178">
        <v>18.751999999999999</v>
      </c>
      <c r="M480" s="178">
        <v>22.501999999999999</v>
      </c>
      <c r="N480" s="178">
        <v>27.001999999999999</v>
      </c>
      <c r="O480" s="178">
        <v>0</v>
      </c>
      <c r="P480" s="178">
        <v>2.64</v>
      </c>
      <c r="Q480" s="178">
        <v>3.1619999999999999</v>
      </c>
      <c r="R480" s="178">
        <v>3.7949999999999999</v>
      </c>
      <c r="S480" s="178">
        <v>4.5529999999999999</v>
      </c>
      <c r="T480" s="179">
        <v>5.4640000000000004</v>
      </c>
      <c r="U480" s="332">
        <v>0</v>
      </c>
      <c r="V480" s="178">
        <v>10</v>
      </c>
      <c r="W480" s="178">
        <v>15</v>
      </c>
      <c r="X480" s="178">
        <v>20</v>
      </c>
      <c r="Y480" s="178">
        <v>25</v>
      </c>
      <c r="Z480" s="178">
        <v>30</v>
      </c>
      <c r="AA480" s="239" t="e">
        <f t="shared" ref="AA480" si="253">AG480/U480/12*1000*1000</f>
        <v>#DIV/0!</v>
      </c>
      <c r="AB480" s="239">
        <f t="shared" ref="AB480" si="254">AH480/V480/12*1000*1000</f>
        <v>7858.333333333333</v>
      </c>
      <c r="AC480" s="239">
        <f t="shared" ref="AC480" si="255">AI480/W480/12*1000*1000</f>
        <v>7861.1111111111122</v>
      </c>
      <c r="AD480" s="239">
        <f t="shared" ref="AD480" si="256">AJ480/X480/12*1000*1000</f>
        <v>7862.5</v>
      </c>
      <c r="AE480" s="239">
        <f t="shared" ref="AE480" si="257">AK480/Y480/12*1000*1000</f>
        <v>7863.333333333333</v>
      </c>
      <c r="AF480" s="239">
        <f t="shared" ref="AF480" si="258">AL480/Z480/12*1000*1000</f>
        <v>7861.1111111111122</v>
      </c>
      <c r="AG480" s="178">
        <v>0</v>
      </c>
      <c r="AH480" s="178">
        <v>0.94299999999999995</v>
      </c>
      <c r="AI480" s="178">
        <v>1.415</v>
      </c>
      <c r="AJ480" s="178">
        <v>1.887</v>
      </c>
      <c r="AK480" s="178">
        <v>2.359</v>
      </c>
      <c r="AL480" s="179">
        <v>2.83</v>
      </c>
    </row>
    <row r="481" spans="1:38" ht="15.6">
      <c r="A481" s="325"/>
      <c r="B481" s="180"/>
      <c r="C481" s="178"/>
      <c r="D481" s="178"/>
      <c r="E481" s="178"/>
      <c r="F481" s="178"/>
      <c r="G481" s="178"/>
      <c r="H481" s="179"/>
      <c r="I481" s="332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9"/>
      <c r="U481" s="332"/>
      <c r="V481" s="178"/>
      <c r="W481" s="178"/>
      <c r="X481" s="178"/>
      <c r="Y481" s="178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9"/>
    </row>
    <row r="482" spans="1:38" ht="15.6">
      <c r="A482" s="325"/>
      <c r="B482" s="180"/>
      <c r="C482" s="178"/>
      <c r="D482" s="178"/>
      <c r="E482" s="178"/>
      <c r="F482" s="178"/>
      <c r="G482" s="178"/>
      <c r="H482" s="179"/>
      <c r="I482" s="332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9"/>
      <c r="U482" s="332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9"/>
    </row>
    <row r="483" spans="1:38" ht="15.6">
      <c r="A483" s="325"/>
      <c r="B483" s="180"/>
      <c r="C483" s="178"/>
      <c r="D483" s="178"/>
      <c r="E483" s="178"/>
      <c r="F483" s="178"/>
      <c r="G483" s="178"/>
      <c r="H483" s="179"/>
      <c r="I483" s="332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9"/>
      <c r="U483" s="332"/>
      <c r="V483" s="178"/>
      <c r="W483" s="178"/>
      <c r="X483" s="178"/>
      <c r="Y483" s="178"/>
      <c r="Z483" s="178"/>
      <c r="AA483" s="178"/>
      <c r="AB483" s="178"/>
      <c r="AC483" s="178"/>
      <c r="AD483" s="178"/>
      <c r="AE483" s="178"/>
      <c r="AF483" s="178"/>
      <c r="AG483" s="178"/>
      <c r="AH483" s="178"/>
      <c r="AI483" s="178"/>
      <c r="AJ483" s="178"/>
      <c r="AK483" s="178"/>
      <c r="AL483" s="179"/>
    </row>
    <row r="484" spans="1:38" ht="16.2">
      <c r="A484" s="324"/>
      <c r="B484" s="180"/>
      <c r="C484" s="178"/>
      <c r="D484" s="178"/>
      <c r="E484" s="178"/>
      <c r="F484" s="178"/>
      <c r="G484" s="178"/>
      <c r="H484" s="179"/>
      <c r="I484" s="332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9"/>
      <c r="U484" s="332"/>
      <c r="V484" s="178"/>
      <c r="W484" s="178"/>
      <c r="X484" s="178"/>
      <c r="Y484" s="178"/>
      <c r="Z484" s="178"/>
      <c r="AA484" s="178"/>
      <c r="AB484" s="178"/>
      <c r="AC484" s="178"/>
      <c r="AD484" s="178"/>
      <c r="AE484" s="178"/>
      <c r="AF484" s="178"/>
      <c r="AG484" s="178"/>
      <c r="AH484" s="178"/>
      <c r="AI484" s="178"/>
      <c r="AJ484" s="178"/>
      <c r="AK484" s="178"/>
      <c r="AL484" s="179"/>
    </row>
    <row r="485" spans="1:38" ht="16.2">
      <c r="A485" s="324"/>
      <c r="B485" s="180"/>
      <c r="C485" s="178"/>
      <c r="D485" s="178"/>
      <c r="E485" s="178"/>
      <c r="F485" s="178"/>
      <c r="G485" s="178"/>
      <c r="H485" s="179"/>
      <c r="I485" s="332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9"/>
      <c r="U485" s="332"/>
      <c r="V485" s="178"/>
      <c r="W485" s="178"/>
      <c r="X485" s="178"/>
      <c r="Y485" s="178"/>
      <c r="Z485" s="178"/>
      <c r="AA485" s="178"/>
      <c r="AB485" s="178"/>
      <c r="AC485" s="178"/>
      <c r="AD485" s="178"/>
      <c r="AE485" s="178"/>
      <c r="AF485" s="178"/>
      <c r="AG485" s="178"/>
      <c r="AH485" s="178"/>
      <c r="AI485" s="178"/>
      <c r="AJ485" s="178"/>
      <c r="AK485" s="178"/>
      <c r="AL485" s="179"/>
    </row>
    <row r="486" spans="1:38" ht="16.2">
      <c r="A486" s="324"/>
      <c r="B486" s="180"/>
      <c r="C486" s="178"/>
      <c r="D486" s="178"/>
      <c r="E486" s="178"/>
      <c r="F486" s="178"/>
      <c r="G486" s="178"/>
      <c r="H486" s="179"/>
      <c r="I486" s="332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9"/>
      <c r="U486" s="332"/>
      <c r="V486" s="178"/>
      <c r="W486" s="178"/>
      <c r="X486" s="178"/>
      <c r="Y486" s="178"/>
      <c r="Z486" s="178"/>
      <c r="AA486" s="178"/>
      <c r="AB486" s="178"/>
      <c r="AC486" s="178"/>
      <c r="AD486" s="178"/>
      <c r="AE486" s="178"/>
      <c r="AF486" s="178"/>
      <c r="AG486" s="178"/>
      <c r="AH486" s="178"/>
      <c r="AI486" s="178"/>
      <c r="AJ486" s="178"/>
      <c r="AK486" s="178"/>
      <c r="AL486" s="179"/>
    </row>
    <row r="487" spans="1:38" ht="15.6">
      <c r="A487" s="325"/>
      <c r="B487" s="180"/>
      <c r="C487" s="178"/>
      <c r="D487" s="178"/>
      <c r="E487" s="178"/>
      <c r="F487" s="178"/>
      <c r="G487" s="178"/>
      <c r="H487" s="179"/>
      <c r="I487" s="332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9"/>
      <c r="U487" s="332"/>
      <c r="V487" s="178"/>
      <c r="W487" s="178"/>
      <c r="X487" s="178"/>
      <c r="Y487" s="178"/>
      <c r="Z487" s="178"/>
      <c r="AA487" s="178"/>
      <c r="AB487" s="178"/>
      <c r="AC487" s="178"/>
      <c r="AD487" s="178"/>
      <c r="AE487" s="178"/>
      <c r="AF487" s="178"/>
      <c r="AG487" s="178"/>
      <c r="AH487" s="178"/>
      <c r="AI487" s="178"/>
      <c r="AJ487" s="178"/>
      <c r="AK487" s="178"/>
      <c r="AL487" s="179"/>
    </row>
    <row r="488" spans="1:38" ht="15.6">
      <c r="A488" s="325"/>
      <c r="B488" s="180"/>
      <c r="C488" s="178"/>
      <c r="D488" s="178"/>
      <c r="E488" s="178"/>
      <c r="F488" s="178"/>
      <c r="G488" s="178"/>
      <c r="H488" s="179"/>
      <c r="I488" s="332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9"/>
      <c r="U488" s="332"/>
      <c r="V488" s="178"/>
      <c r="W488" s="178"/>
      <c r="X488" s="178"/>
      <c r="Y488" s="178"/>
      <c r="Z488" s="178"/>
      <c r="AA488" s="178"/>
      <c r="AB488" s="178"/>
      <c r="AC488" s="178"/>
      <c r="AD488" s="178"/>
      <c r="AE488" s="178"/>
      <c r="AF488" s="178"/>
      <c r="AG488" s="178"/>
      <c r="AH488" s="178"/>
      <c r="AI488" s="178"/>
      <c r="AJ488" s="178"/>
      <c r="AK488" s="178"/>
      <c r="AL488" s="179"/>
    </row>
    <row r="489" spans="1:38" ht="15.6">
      <c r="A489" s="325"/>
      <c r="B489" s="180"/>
      <c r="C489" s="178"/>
      <c r="D489" s="178"/>
      <c r="E489" s="178"/>
      <c r="F489" s="178"/>
      <c r="G489" s="178"/>
      <c r="H489" s="179"/>
      <c r="I489" s="332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9"/>
      <c r="U489" s="332"/>
      <c r="V489" s="178"/>
      <c r="W489" s="178"/>
      <c r="X489" s="178"/>
      <c r="Y489" s="178"/>
      <c r="Z489" s="178"/>
      <c r="AA489" s="178"/>
      <c r="AB489" s="178"/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9"/>
    </row>
    <row r="490" spans="1:38" s="83" customFormat="1" ht="62.4">
      <c r="A490" s="181" t="s">
        <v>221</v>
      </c>
      <c r="B490" s="182"/>
      <c r="C490" s="86">
        <f>C492+C495+C497</f>
        <v>30.712</v>
      </c>
      <c r="D490" s="86">
        <f t="shared" ref="D490:Z490" si="259">D492+D495+D497</f>
        <v>61.327000000000005</v>
      </c>
      <c r="E490" s="86">
        <f t="shared" si="259"/>
        <v>71.887</v>
      </c>
      <c r="F490" s="86">
        <f t="shared" si="259"/>
        <v>74.817999999999998</v>
      </c>
      <c r="G490" s="86">
        <f t="shared" si="259"/>
        <v>77.853000000000009</v>
      </c>
      <c r="H490" s="86">
        <f t="shared" si="259"/>
        <v>80.966999999999999</v>
      </c>
      <c r="I490" s="86">
        <f t="shared" si="259"/>
        <v>38.414000000000001</v>
      </c>
      <c r="J490" s="86">
        <f t="shared" si="259"/>
        <v>53.133000000000003</v>
      </c>
      <c r="K490" s="86">
        <f t="shared" si="259"/>
        <v>62.192999999999998</v>
      </c>
      <c r="L490" s="86">
        <f t="shared" si="259"/>
        <v>64.736000000000004</v>
      </c>
      <c r="M490" s="86">
        <f t="shared" si="259"/>
        <v>67.36699999999999</v>
      </c>
      <c r="N490" s="86">
        <f t="shared" si="259"/>
        <v>70.061999999999998</v>
      </c>
      <c r="O490" s="86">
        <f t="shared" si="259"/>
        <v>-3.516</v>
      </c>
      <c r="P490" s="86">
        <f t="shared" si="259"/>
        <v>2E-3</v>
      </c>
      <c r="Q490" s="86">
        <f t="shared" si="259"/>
        <v>0</v>
      </c>
      <c r="R490" s="86">
        <f t="shared" si="259"/>
        <v>0</v>
      </c>
      <c r="S490" s="86">
        <f t="shared" si="259"/>
        <v>0</v>
      </c>
      <c r="T490" s="86">
        <f t="shared" si="259"/>
        <v>0</v>
      </c>
      <c r="U490" s="86">
        <f t="shared" si="259"/>
        <v>196</v>
      </c>
      <c r="V490" s="86">
        <f t="shared" si="259"/>
        <v>209</v>
      </c>
      <c r="W490" s="86">
        <f t="shared" si="259"/>
        <v>214</v>
      </c>
      <c r="X490" s="86">
        <f t="shared" si="259"/>
        <v>225</v>
      </c>
      <c r="Y490" s="86">
        <f t="shared" si="259"/>
        <v>225</v>
      </c>
      <c r="Z490" s="86">
        <f t="shared" si="259"/>
        <v>225</v>
      </c>
      <c r="AA490" s="270">
        <f>AG490/U490/12*1000*1000</f>
        <v>14042.942176870749</v>
      </c>
      <c r="AB490" s="270">
        <f t="shared" ref="AB490:AF490" si="260">AH490/V490/12*1000*1000</f>
        <v>16007.575757575758</v>
      </c>
      <c r="AC490" s="270">
        <f t="shared" si="260"/>
        <v>19929.127725856695</v>
      </c>
      <c r="AD490" s="270">
        <f t="shared" si="260"/>
        <v>19708.148148148146</v>
      </c>
      <c r="AE490" s="270">
        <f t="shared" si="260"/>
        <v>20458.148148148146</v>
      </c>
      <c r="AF490" s="270">
        <f t="shared" si="260"/>
        <v>21276.296296296299</v>
      </c>
      <c r="AG490" s="86">
        <f t="shared" ref="AG490:AL490" si="261">AG492+AG495+AG497</f>
        <v>33.029000000000003</v>
      </c>
      <c r="AH490" s="86">
        <f t="shared" si="261"/>
        <v>40.146999999999998</v>
      </c>
      <c r="AI490" s="86">
        <f t="shared" si="261"/>
        <v>51.177999999999997</v>
      </c>
      <c r="AJ490" s="86">
        <f t="shared" si="261"/>
        <v>53.212000000000003</v>
      </c>
      <c r="AK490" s="86">
        <f t="shared" si="261"/>
        <v>55.237000000000002</v>
      </c>
      <c r="AL490" s="86">
        <f t="shared" si="261"/>
        <v>57.446000000000005</v>
      </c>
    </row>
    <row r="491" spans="1:38" ht="15.6">
      <c r="A491" s="323" t="s">
        <v>239</v>
      </c>
      <c r="B491" s="85"/>
      <c r="C491" s="237"/>
      <c r="D491" s="237"/>
      <c r="E491" s="237"/>
      <c r="F491" s="237"/>
      <c r="G491" s="237"/>
      <c r="H491" s="238"/>
      <c r="I491" s="330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8"/>
      <c r="U491" s="330"/>
      <c r="V491" s="237"/>
      <c r="W491" s="237"/>
      <c r="X491" s="237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  <c r="AL491" s="238"/>
    </row>
    <row r="492" spans="1:38" ht="32.4">
      <c r="A492" s="324" t="s">
        <v>757</v>
      </c>
      <c r="B492" s="91"/>
      <c r="C492" s="315">
        <f>SUM(C493:C494)</f>
        <v>25.387</v>
      </c>
      <c r="D492" s="315">
        <f t="shared" ref="D492:Z492" si="262">SUM(D493:D494)</f>
        <v>56.502000000000002</v>
      </c>
      <c r="E492" s="315">
        <f t="shared" si="262"/>
        <v>66.84</v>
      </c>
      <c r="F492" s="315">
        <f t="shared" si="262"/>
        <v>69.513999999999996</v>
      </c>
      <c r="G492" s="315">
        <f t="shared" si="262"/>
        <v>72.295000000000002</v>
      </c>
      <c r="H492" s="316">
        <f t="shared" si="262"/>
        <v>75.186999999999998</v>
      </c>
      <c r="I492" s="331">
        <f t="shared" si="262"/>
        <v>33.088999999999999</v>
      </c>
      <c r="J492" s="315">
        <f t="shared" si="262"/>
        <v>48.308</v>
      </c>
      <c r="K492" s="315">
        <f t="shared" si="262"/>
        <v>57.146000000000001</v>
      </c>
      <c r="L492" s="315">
        <f t="shared" si="262"/>
        <v>59.432000000000002</v>
      </c>
      <c r="M492" s="315">
        <f t="shared" si="262"/>
        <v>61.808999999999997</v>
      </c>
      <c r="N492" s="315">
        <f t="shared" si="262"/>
        <v>64.281999999999996</v>
      </c>
      <c r="O492" s="315">
        <f t="shared" si="262"/>
        <v>-3.5179999999999998</v>
      </c>
      <c r="P492" s="315">
        <f t="shared" si="262"/>
        <v>0</v>
      </c>
      <c r="Q492" s="315">
        <f t="shared" si="262"/>
        <v>0</v>
      </c>
      <c r="R492" s="315">
        <f t="shared" si="262"/>
        <v>0</v>
      </c>
      <c r="S492" s="315">
        <f t="shared" si="262"/>
        <v>0</v>
      </c>
      <c r="T492" s="316">
        <f t="shared" si="262"/>
        <v>0</v>
      </c>
      <c r="U492" s="331">
        <f t="shared" si="262"/>
        <v>187</v>
      </c>
      <c r="V492" s="315">
        <f t="shared" si="262"/>
        <v>200</v>
      </c>
      <c r="W492" s="315">
        <f t="shared" si="262"/>
        <v>205</v>
      </c>
      <c r="X492" s="315">
        <f t="shared" si="262"/>
        <v>216</v>
      </c>
      <c r="Y492" s="315">
        <f t="shared" si="262"/>
        <v>216</v>
      </c>
      <c r="Z492" s="315">
        <f t="shared" si="262"/>
        <v>216</v>
      </c>
      <c r="AA492" s="320">
        <f>AG492/U492/12*1000*1000</f>
        <v>13951.426024955439</v>
      </c>
      <c r="AB492" s="320">
        <f t="shared" ref="AB492" si="263">AH492/V492/12*1000*1000</f>
        <v>15992.916666666666</v>
      </c>
      <c r="AC492" s="320">
        <f t="shared" ref="AC492" si="264">AI492/W492/12*1000*1000</f>
        <v>20071.951219512193</v>
      </c>
      <c r="AD492" s="320">
        <f t="shared" ref="AD492" si="265">AJ492/X492/12*1000*1000</f>
        <v>19831.018518518518</v>
      </c>
      <c r="AE492" s="320">
        <f t="shared" ref="AE492" si="266">AK492/Y492/12*1000*1000</f>
        <v>20583.719135802472</v>
      </c>
      <c r="AF492" s="320">
        <f t="shared" ref="AF492" si="267">AL492/Z492/12*1000*1000</f>
        <v>21407.021604938276</v>
      </c>
      <c r="AG492" s="315">
        <f t="shared" ref="AG492:AL492" si="268">SUM(AG493:AG494)</f>
        <v>31.307000000000002</v>
      </c>
      <c r="AH492" s="315">
        <f t="shared" si="268"/>
        <v>38.382999999999996</v>
      </c>
      <c r="AI492" s="315">
        <f t="shared" si="268"/>
        <v>49.376999999999995</v>
      </c>
      <c r="AJ492" s="315">
        <f t="shared" si="268"/>
        <v>51.402000000000001</v>
      </c>
      <c r="AK492" s="315">
        <f t="shared" si="268"/>
        <v>53.353000000000002</v>
      </c>
      <c r="AL492" s="316">
        <f t="shared" si="268"/>
        <v>55.487000000000002</v>
      </c>
    </row>
    <row r="493" spans="1:38" ht="15.6">
      <c r="A493" s="325" t="s">
        <v>678</v>
      </c>
      <c r="B493" s="180" t="s">
        <v>679</v>
      </c>
      <c r="C493" s="178">
        <v>0</v>
      </c>
      <c r="D493" s="178">
        <v>0</v>
      </c>
      <c r="E493" s="178">
        <v>0</v>
      </c>
      <c r="F493" s="178">
        <v>0</v>
      </c>
      <c r="G493" s="178">
        <v>0</v>
      </c>
      <c r="H493" s="179">
        <v>0</v>
      </c>
      <c r="I493" s="332">
        <v>0</v>
      </c>
      <c r="J493" s="178">
        <v>0</v>
      </c>
      <c r="K493" s="178">
        <v>0</v>
      </c>
      <c r="L493" s="178">
        <v>0</v>
      </c>
      <c r="M493" s="178">
        <v>0</v>
      </c>
      <c r="N493" s="178">
        <v>0</v>
      </c>
      <c r="O493" s="178">
        <v>0</v>
      </c>
      <c r="P493" s="178">
        <v>0</v>
      </c>
      <c r="Q493" s="178">
        <v>0</v>
      </c>
      <c r="R493" s="178">
        <v>0</v>
      </c>
      <c r="S493" s="178">
        <v>0</v>
      </c>
      <c r="T493" s="179">
        <v>0</v>
      </c>
      <c r="U493" s="332">
        <v>124</v>
      </c>
      <c r="V493" s="178">
        <v>120</v>
      </c>
      <c r="W493" s="178">
        <v>117</v>
      </c>
      <c r="X493" s="178">
        <v>117</v>
      </c>
      <c r="Y493" s="178">
        <v>117</v>
      </c>
      <c r="Z493" s="178">
        <v>117</v>
      </c>
      <c r="AA493" s="239">
        <f>AG493/U493/12*1000*1000</f>
        <v>11059.81182795699</v>
      </c>
      <c r="AB493" s="239">
        <f t="shared" ref="AB493:AB494" si="269">AH493/V493/12*1000*1000</f>
        <v>11186.111111111111</v>
      </c>
      <c r="AC493" s="239">
        <f t="shared" ref="AC493:AC494" si="270">AI493/W493/12*1000*1000</f>
        <v>17967.236467236464</v>
      </c>
      <c r="AD493" s="239">
        <f t="shared" ref="AD493:AD494" si="271">AJ493/X493/12*1000*1000</f>
        <v>18721.509971509971</v>
      </c>
      <c r="AE493" s="239">
        <f t="shared" ref="AE493:AE494" si="272">AK493/Y493/12*1000*1000</f>
        <v>19395.299145299145</v>
      </c>
      <c r="AF493" s="239">
        <f t="shared" ref="AF493:AF494" si="273">AL493/Z493/12*1000*1000</f>
        <v>20170.940170940172</v>
      </c>
      <c r="AG493" s="178">
        <v>16.457000000000001</v>
      </c>
      <c r="AH493" s="178">
        <v>16.108000000000001</v>
      </c>
      <c r="AI493" s="178">
        <v>25.225999999999999</v>
      </c>
      <c r="AJ493" s="178">
        <v>26.285</v>
      </c>
      <c r="AK493" s="178">
        <v>27.231000000000002</v>
      </c>
      <c r="AL493" s="179">
        <v>28.32</v>
      </c>
    </row>
    <row r="494" spans="1:38" ht="109.2">
      <c r="A494" s="325" t="s">
        <v>680</v>
      </c>
      <c r="B494" s="180" t="s">
        <v>681</v>
      </c>
      <c r="C494" s="178">
        <v>25.387</v>
      </c>
      <c r="D494" s="178">
        <v>56.502000000000002</v>
      </c>
      <c r="E494" s="178">
        <v>66.84</v>
      </c>
      <c r="F494" s="178">
        <v>69.513999999999996</v>
      </c>
      <c r="G494" s="178">
        <v>72.295000000000002</v>
      </c>
      <c r="H494" s="179">
        <v>75.186999999999998</v>
      </c>
      <c r="I494" s="332">
        <v>33.088999999999999</v>
      </c>
      <c r="J494" s="178">
        <v>48.308</v>
      </c>
      <c r="K494" s="178">
        <v>57.146000000000001</v>
      </c>
      <c r="L494" s="178">
        <v>59.432000000000002</v>
      </c>
      <c r="M494" s="178">
        <v>61.808999999999997</v>
      </c>
      <c r="N494" s="178">
        <v>64.281999999999996</v>
      </c>
      <c r="O494" s="178">
        <v>-3.5179999999999998</v>
      </c>
      <c r="P494" s="178">
        <v>0</v>
      </c>
      <c r="Q494" s="178">
        <v>0</v>
      </c>
      <c r="R494" s="178">
        <v>0</v>
      </c>
      <c r="S494" s="178">
        <v>0</v>
      </c>
      <c r="T494" s="179">
        <v>0</v>
      </c>
      <c r="U494" s="332">
        <v>63</v>
      </c>
      <c r="V494" s="178">
        <v>80</v>
      </c>
      <c r="W494" s="178">
        <v>88</v>
      </c>
      <c r="X494" s="178">
        <v>99</v>
      </c>
      <c r="Y494" s="178">
        <v>99</v>
      </c>
      <c r="Z494" s="178">
        <v>99</v>
      </c>
      <c r="AA494" s="239">
        <f>AG494/U494/12*1000*1000</f>
        <v>19642.857142857141</v>
      </c>
      <c r="AB494" s="239">
        <f t="shared" si="269"/>
        <v>23203.125</v>
      </c>
      <c r="AC494" s="239">
        <f t="shared" si="270"/>
        <v>22870.265151515152</v>
      </c>
      <c r="AD494" s="239">
        <f t="shared" si="271"/>
        <v>21142.255892255893</v>
      </c>
      <c r="AE494" s="239">
        <f t="shared" si="272"/>
        <v>21988.215488215486</v>
      </c>
      <c r="AF494" s="239">
        <f t="shared" si="273"/>
        <v>22867.845117845121</v>
      </c>
      <c r="AG494" s="178">
        <v>14.85</v>
      </c>
      <c r="AH494" s="178">
        <v>22.274999999999999</v>
      </c>
      <c r="AI494" s="178">
        <v>24.151</v>
      </c>
      <c r="AJ494" s="178">
        <v>25.117000000000001</v>
      </c>
      <c r="AK494" s="178">
        <v>26.122</v>
      </c>
      <c r="AL494" s="179">
        <v>27.167000000000002</v>
      </c>
    </row>
    <row r="495" spans="1:38" ht="16.2">
      <c r="A495" s="324" t="s">
        <v>758</v>
      </c>
      <c r="B495" s="91"/>
      <c r="C495" s="315">
        <v>0</v>
      </c>
      <c r="D495" s="315">
        <v>0</v>
      </c>
      <c r="E495" s="315">
        <v>0</v>
      </c>
      <c r="F495" s="315">
        <v>0</v>
      </c>
      <c r="G495" s="315">
        <v>0</v>
      </c>
      <c r="H495" s="316">
        <v>0</v>
      </c>
      <c r="I495" s="331">
        <v>0</v>
      </c>
      <c r="J495" s="315">
        <v>0</v>
      </c>
      <c r="K495" s="315">
        <v>0</v>
      </c>
      <c r="L495" s="315">
        <v>0</v>
      </c>
      <c r="M495" s="315">
        <v>0</v>
      </c>
      <c r="N495" s="315">
        <v>0</v>
      </c>
      <c r="O495" s="315">
        <v>0</v>
      </c>
      <c r="P495" s="315">
        <v>0</v>
      </c>
      <c r="Q495" s="315">
        <v>0</v>
      </c>
      <c r="R495" s="315">
        <v>0</v>
      </c>
      <c r="S495" s="315">
        <v>0</v>
      </c>
      <c r="T495" s="316">
        <v>0</v>
      </c>
      <c r="U495" s="331">
        <v>0</v>
      </c>
      <c r="V495" s="315">
        <v>0</v>
      </c>
      <c r="W495" s="315">
        <v>0</v>
      </c>
      <c r="X495" s="315">
        <v>0</v>
      </c>
      <c r="Y495" s="315">
        <v>0</v>
      </c>
      <c r="Z495" s="315">
        <v>0</v>
      </c>
      <c r="AA495" s="320" t="e">
        <f>AG495/U495/12*1000*1000</f>
        <v>#DIV/0!</v>
      </c>
      <c r="AB495" s="320" t="e">
        <f t="shared" ref="AB495" si="274">AH495/V495/12*1000*1000</f>
        <v>#DIV/0!</v>
      </c>
      <c r="AC495" s="320" t="e">
        <f t="shared" ref="AC495" si="275">AI495/W495/12*1000*1000</f>
        <v>#DIV/0!</v>
      </c>
      <c r="AD495" s="320" t="e">
        <f t="shared" ref="AD495" si="276">AJ495/X495/12*1000*1000</f>
        <v>#DIV/0!</v>
      </c>
      <c r="AE495" s="320" t="e">
        <f t="shared" ref="AE495" si="277">AK495/Y495/12*1000*1000</f>
        <v>#DIV/0!</v>
      </c>
      <c r="AF495" s="320" t="e">
        <f t="shared" ref="AF495" si="278">AL495/Z495/12*1000*1000</f>
        <v>#DIV/0!</v>
      </c>
      <c r="AG495" s="315">
        <v>0</v>
      </c>
      <c r="AH495" s="315">
        <v>0</v>
      </c>
      <c r="AI495" s="315">
        <v>0</v>
      </c>
      <c r="AJ495" s="315">
        <v>0</v>
      </c>
      <c r="AK495" s="315">
        <v>0</v>
      </c>
      <c r="AL495" s="316">
        <v>0</v>
      </c>
    </row>
    <row r="496" spans="1:38" ht="15.6">
      <c r="A496" s="325"/>
      <c r="B496" s="180"/>
      <c r="C496" s="178"/>
      <c r="D496" s="178"/>
      <c r="E496" s="178"/>
      <c r="F496" s="178"/>
      <c r="G496" s="178"/>
      <c r="H496" s="179"/>
      <c r="I496" s="332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9"/>
      <c r="U496" s="332"/>
      <c r="V496" s="178"/>
      <c r="W496" s="178"/>
      <c r="X496" s="178"/>
      <c r="Y496" s="178"/>
      <c r="Z496" s="178"/>
      <c r="AA496" s="239"/>
      <c r="AB496" s="239"/>
      <c r="AC496" s="239"/>
      <c r="AD496" s="239"/>
      <c r="AE496" s="239"/>
      <c r="AF496" s="239"/>
      <c r="AG496" s="178"/>
      <c r="AH496" s="178"/>
      <c r="AI496" s="178"/>
      <c r="AJ496" s="178"/>
      <c r="AK496" s="178"/>
      <c r="AL496" s="179"/>
    </row>
    <row r="497" spans="1:38" ht="16.2">
      <c r="A497" s="324" t="s">
        <v>759</v>
      </c>
      <c r="B497" s="91"/>
      <c r="C497" s="315">
        <f>C498</f>
        <v>5.3250000000000002</v>
      </c>
      <c r="D497" s="315">
        <f t="shared" ref="D497:Z497" si="279">D498</f>
        <v>4.8250000000000002</v>
      </c>
      <c r="E497" s="315">
        <f t="shared" si="279"/>
        <v>5.0469999999999997</v>
      </c>
      <c r="F497" s="315">
        <f t="shared" si="279"/>
        <v>5.3040000000000003</v>
      </c>
      <c r="G497" s="315">
        <f t="shared" si="279"/>
        <v>5.5579999999999998</v>
      </c>
      <c r="H497" s="316">
        <f t="shared" si="279"/>
        <v>5.78</v>
      </c>
      <c r="I497" s="331">
        <f t="shared" si="279"/>
        <v>5.3250000000000002</v>
      </c>
      <c r="J497" s="315">
        <f t="shared" si="279"/>
        <v>4.8250000000000002</v>
      </c>
      <c r="K497" s="315">
        <f t="shared" si="279"/>
        <v>5.0469999999999997</v>
      </c>
      <c r="L497" s="315">
        <f t="shared" si="279"/>
        <v>5.3040000000000003</v>
      </c>
      <c r="M497" s="315">
        <f t="shared" si="279"/>
        <v>5.5579999999999998</v>
      </c>
      <c r="N497" s="315">
        <f t="shared" si="279"/>
        <v>5.78</v>
      </c>
      <c r="O497" s="315">
        <f t="shared" si="279"/>
        <v>2E-3</v>
      </c>
      <c r="P497" s="315">
        <f t="shared" si="279"/>
        <v>2E-3</v>
      </c>
      <c r="Q497" s="315">
        <f t="shared" si="279"/>
        <v>0</v>
      </c>
      <c r="R497" s="315">
        <f t="shared" si="279"/>
        <v>0</v>
      </c>
      <c r="S497" s="315">
        <f t="shared" si="279"/>
        <v>0</v>
      </c>
      <c r="T497" s="316">
        <f t="shared" si="279"/>
        <v>0</v>
      </c>
      <c r="U497" s="331">
        <f t="shared" si="279"/>
        <v>9</v>
      </c>
      <c r="V497" s="315">
        <f t="shared" si="279"/>
        <v>9</v>
      </c>
      <c r="W497" s="315">
        <f t="shared" si="279"/>
        <v>9</v>
      </c>
      <c r="X497" s="315">
        <f t="shared" si="279"/>
        <v>9</v>
      </c>
      <c r="Y497" s="315">
        <f t="shared" si="279"/>
        <v>9</v>
      </c>
      <c r="Z497" s="315">
        <f t="shared" si="279"/>
        <v>9</v>
      </c>
      <c r="AA497" s="320">
        <f>AG497/U497/12*1000*1000</f>
        <v>15944.444444444445</v>
      </c>
      <c r="AB497" s="320">
        <f t="shared" ref="AB497" si="280">AH497/V497/12*1000*1000</f>
        <v>16333.333333333336</v>
      </c>
      <c r="AC497" s="320">
        <f t="shared" ref="AC497" si="281">AI497/W497/12*1000*1000</f>
        <v>16675.925925925923</v>
      </c>
      <c r="AD497" s="320">
        <f t="shared" ref="AD497" si="282">AJ497/X497/12*1000*1000</f>
        <v>16759.259259259263</v>
      </c>
      <c r="AE497" s="320">
        <f t="shared" ref="AE497" si="283">AK497/Y497/12*1000*1000</f>
        <v>17444.444444444442</v>
      </c>
      <c r="AF497" s="320">
        <f t="shared" ref="AF497" si="284">AL497/Z497/12*1000*1000</f>
        <v>18138.888888888891</v>
      </c>
      <c r="AG497" s="315">
        <f t="shared" ref="AG497:AL497" si="285">AG498</f>
        <v>1.722</v>
      </c>
      <c r="AH497" s="315">
        <f t="shared" si="285"/>
        <v>1.764</v>
      </c>
      <c r="AI497" s="315">
        <f t="shared" si="285"/>
        <v>1.8009999999999999</v>
      </c>
      <c r="AJ497" s="315">
        <f t="shared" si="285"/>
        <v>1.81</v>
      </c>
      <c r="AK497" s="315">
        <f t="shared" si="285"/>
        <v>1.8839999999999999</v>
      </c>
      <c r="AL497" s="316">
        <f t="shared" si="285"/>
        <v>1.9590000000000001</v>
      </c>
    </row>
    <row r="498" spans="1:38" ht="15.6">
      <c r="A498" s="325" t="s">
        <v>682</v>
      </c>
      <c r="B498" s="180" t="s">
        <v>665</v>
      </c>
      <c r="C498" s="178">
        <v>5.3250000000000002</v>
      </c>
      <c r="D498" s="178">
        <v>4.8250000000000002</v>
      </c>
      <c r="E498" s="178">
        <v>5.0469999999999997</v>
      </c>
      <c r="F498" s="178">
        <v>5.3040000000000003</v>
      </c>
      <c r="G498" s="178">
        <v>5.5579999999999998</v>
      </c>
      <c r="H498" s="179">
        <v>5.78</v>
      </c>
      <c r="I498" s="332">
        <v>5.3250000000000002</v>
      </c>
      <c r="J498" s="178">
        <v>4.8250000000000002</v>
      </c>
      <c r="K498" s="178">
        <v>5.0469999999999997</v>
      </c>
      <c r="L498" s="178">
        <v>5.3040000000000003</v>
      </c>
      <c r="M498" s="178">
        <v>5.5579999999999998</v>
      </c>
      <c r="N498" s="178">
        <v>5.78</v>
      </c>
      <c r="O498" s="178">
        <v>2E-3</v>
      </c>
      <c r="P498" s="178">
        <v>2E-3</v>
      </c>
      <c r="Q498" s="178">
        <v>0</v>
      </c>
      <c r="R498" s="178">
        <v>0</v>
      </c>
      <c r="S498" s="178">
        <v>0</v>
      </c>
      <c r="T498" s="179">
        <v>0</v>
      </c>
      <c r="U498" s="332">
        <v>9</v>
      </c>
      <c r="V498" s="178">
        <v>9</v>
      </c>
      <c r="W498" s="178">
        <v>9</v>
      </c>
      <c r="X498" s="178">
        <v>9</v>
      </c>
      <c r="Y498" s="178">
        <v>9</v>
      </c>
      <c r="Z498" s="178">
        <v>9</v>
      </c>
      <c r="AA498" s="239">
        <f t="shared" ref="AA498" si="286">AG498/U498/12*1000*1000</f>
        <v>15944.444444444445</v>
      </c>
      <c r="AB498" s="239">
        <f t="shared" ref="AB498" si="287">AH498/V498/12*1000*1000</f>
        <v>16333.333333333336</v>
      </c>
      <c r="AC498" s="239">
        <f t="shared" ref="AC498" si="288">AI498/W498/12*1000*1000</f>
        <v>16675.925925925923</v>
      </c>
      <c r="AD498" s="239">
        <f t="shared" ref="AD498" si="289">AJ498/X498/12*1000*1000</f>
        <v>16759.259259259263</v>
      </c>
      <c r="AE498" s="239">
        <f t="shared" ref="AE498" si="290">AK498/Y498/12*1000*1000</f>
        <v>17444.444444444442</v>
      </c>
      <c r="AF498" s="239">
        <f t="shared" ref="AF498" si="291">AL498/Z498/12*1000*1000</f>
        <v>18138.888888888891</v>
      </c>
      <c r="AG498" s="178">
        <v>1.722</v>
      </c>
      <c r="AH498" s="178">
        <v>1.764</v>
      </c>
      <c r="AI498" s="178">
        <v>1.8009999999999999</v>
      </c>
      <c r="AJ498" s="178">
        <v>1.81</v>
      </c>
      <c r="AK498" s="178">
        <v>1.8839999999999999</v>
      </c>
      <c r="AL498" s="179">
        <v>1.9590000000000001</v>
      </c>
    </row>
    <row r="499" spans="1:38" ht="15.6">
      <c r="A499" s="325"/>
      <c r="B499" s="180"/>
      <c r="C499" s="178"/>
      <c r="D499" s="178"/>
      <c r="E499" s="178"/>
      <c r="F499" s="178"/>
      <c r="G499" s="178"/>
      <c r="H499" s="179"/>
      <c r="I499" s="332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9"/>
      <c r="U499" s="332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9"/>
    </row>
    <row r="500" spans="1:38" ht="15.6">
      <c r="A500" s="325"/>
      <c r="B500" s="180"/>
      <c r="C500" s="178"/>
      <c r="D500" s="178"/>
      <c r="E500" s="178"/>
      <c r="F500" s="178"/>
      <c r="G500" s="178"/>
      <c r="H500" s="179"/>
      <c r="I500" s="332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9"/>
      <c r="U500" s="332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9"/>
    </row>
    <row r="501" spans="1:38" ht="15.6">
      <c r="A501" s="325"/>
      <c r="B501" s="180"/>
      <c r="C501" s="178"/>
      <c r="D501" s="178"/>
      <c r="E501" s="178"/>
      <c r="F501" s="178"/>
      <c r="G501" s="178"/>
      <c r="H501" s="179"/>
      <c r="I501" s="332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9"/>
      <c r="U501" s="332"/>
      <c r="V501" s="178"/>
      <c r="W501" s="178"/>
      <c r="X501" s="178"/>
      <c r="Y501" s="178"/>
      <c r="Z501" s="178"/>
      <c r="AA501" s="239"/>
      <c r="AB501" s="239"/>
      <c r="AC501" s="239"/>
      <c r="AD501" s="239"/>
      <c r="AE501" s="239"/>
      <c r="AF501" s="239"/>
      <c r="AG501" s="178"/>
      <c r="AH501" s="178"/>
      <c r="AI501" s="178"/>
      <c r="AJ501" s="178"/>
      <c r="AK501" s="178"/>
      <c r="AL501" s="179"/>
    </row>
    <row r="502" spans="1:38" ht="15.6">
      <c r="A502" s="325"/>
      <c r="B502" s="180"/>
      <c r="C502" s="178"/>
      <c r="D502" s="178"/>
      <c r="E502" s="178"/>
      <c r="F502" s="178"/>
      <c r="G502" s="178"/>
      <c r="H502" s="179"/>
      <c r="I502" s="332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9"/>
      <c r="U502" s="332"/>
      <c r="V502" s="178"/>
      <c r="W502" s="178"/>
      <c r="X502" s="178"/>
      <c r="Y502" s="178"/>
      <c r="Z502" s="178"/>
      <c r="AA502" s="239"/>
      <c r="AB502" s="239"/>
      <c r="AC502" s="239"/>
      <c r="AD502" s="239"/>
      <c r="AE502" s="239"/>
      <c r="AF502" s="239"/>
      <c r="AG502" s="178"/>
      <c r="AH502" s="178"/>
      <c r="AI502" s="178"/>
      <c r="AJ502" s="178"/>
      <c r="AK502" s="178"/>
      <c r="AL502" s="179"/>
    </row>
    <row r="503" spans="1:38" ht="15.6">
      <c r="A503" s="325"/>
      <c r="B503" s="180"/>
      <c r="C503" s="178"/>
      <c r="D503" s="178"/>
      <c r="E503" s="178"/>
      <c r="F503" s="178"/>
      <c r="G503" s="178"/>
      <c r="H503" s="179"/>
      <c r="I503" s="332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9"/>
      <c r="U503" s="332"/>
      <c r="V503" s="178"/>
      <c r="W503" s="178"/>
      <c r="X503" s="178"/>
      <c r="Y503" s="178"/>
      <c r="Z503" s="178"/>
      <c r="AA503" s="239"/>
      <c r="AB503" s="239"/>
      <c r="AC503" s="239"/>
      <c r="AD503" s="239"/>
      <c r="AE503" s="239"/>
      <c r="AF503" s="239"/>
      <c r="AG503" s="178"/>
      <c r="AH503" s="178"/>
      <c r="AI503" s="178"/>
      <c r="AJ503" s="178"/>
      <c r="AK503" s="178"/>
      <c r="AL503" s="179"/>
    </row>
    <row r="504" spans="1:38" ht="15.6">
      <c r="A504" s="325"/>
      <c r="B504" s="180"/>
      <c r="C504" s="178"/>
      <c r="D504" s="178"/>
      <c r="E504" s="178"/>
      <c r="F504" s="178"/>
      <c r="G504" s="178"/>
      <c r="H504" s="179"/>
      <c r="I504" s="332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9"/>
      <c r="U504" s="332"/>
      <c r="V504" s="178"/>
      <c r="W504" s="178"/>
      <c r="X504" s="178"/>
      <c r="Y504" s="178"/>
      <c r="Z504" s="178"/>
      <c r="AA504" s="178"/>
      <c r="AB504" s="178"/>
      <c r="AC504" s="178"/>
      <c r="AD504" s="178"/>
      <c r="AE504" s="178"/>
      <c r="AF504" s="178"/>
      <c r="AG504" s="178"/>
      <c r="AH504" s="178"/>
      <c r="AI504" s="178"/>
      <c r="AJ504" s="178"/>
      <c r="AK504" s="178"/>
      <c r="AL504" s="179"/>
    </row>
    <row r="505" spans="1:38" ht="15.6">
      <c r="A505" s="325"/>
      <c r="B505" s="180"/>
      <c r="C505" s="178"/>
      <c r="D505" s="178"/>
      <c r="E505" s="178"/>
      <c r="F505" s="178"/>
      <c r="G505" s="178"/>
      <c r="H505" s="179"/>
      <c r="I505" s="332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9"/>
      <c r="U505" s="332"/>
      <c r="V505" s="178"/>
      <c r="W505" s="178"/>
      <c r="X505" s="178"/>
      <c r="Y505" s="178"/>
      <c r="Z505" s="178"/>
      <c r="AA505" s="178"/>
      <c r="AB505" s="178"/>
      <c r="AC505" s="178"/>
      <c r="AD505" s="178"/>
      <c r="AE505" s="178"/>
      <c r="AF505" s="178"/>
      <c r="AG505" s="178"/>
      <c r="AH505" s="178"/>
      <c r="AI505" s="178"/>
      <c r="AJ505" s="178"/>
      <c r="AK505" s="178"/>
      <c r="AL505" s="179"/>
    </row>
    <row r="506" spans="1:38" ht="15.6">
      <c r="A506" s="325"/>
      <c r="B506" s="180"/>
      <c r="C506" s="178"/>
      <c r="D506" s="178"/>
      <c r="E506" s="178"/>
      <c r="F506" s="178"/>
      <c r="G506" s="178"/>
      <c r="H506" s="179"/>
      <c r="I506" s="332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9"/>
      <c r="U506" s="332"/>
      <c r="V506" s="178"/>
      <c r="W506" s="178"/>
      <c r="X506" s="178"/>
      <c r="Y506" s="178"/>
      <c r="Z506" s="178"/>
      <c r="AA506" s="178"/>
      <c r="AB506" s="178"/>
      <c r="AC506" s="178"/>
      <c r="AD506" s="178"/>
      <c r="AE506" s="178"/>
      <c r="AF506" s="178"/>
      <c r="AG506" s="178"/>
      <c r="AH506" s="178"/>
      <c r="AI506" s="178"/>
      <c r="AJ506" s="178"/>
      <c r="AK506" s="178"/>
      <c r="AL506" s="179"/>
    </row>
    <row r="507" spans="1:38" ht="78">
      <c r="A507" s="181" t="s">
        <v>223</v>
      </c>
      <c r="B507" s="182"/>
      <c r="C507" s="86">
        <f>SUM(C509:C523)</f>
        <v>0</v>
      </c>
      <c r="D507" s="86">
        <f t="shared" ref="D507:AL507" si="292">SUM(D509:D523)</f>
        <v>0</v>
      </c>
      <c r="E507" s="86">
        <f t="shared" si="292"/>
        <v>0</v>
      </c>
      <c r="F507" s="86">
        <f t="shared" si="292"/>
        <v>0</v>
      </c>
      <c r="G507" s="86">
        <f t="shared" si="292"/>
        <v>0</v>
      </c>
      <c r="H507" s="94">
        <f t="shared" si="292"/>
        <v>0</v>
      </c>
      <c r="I507" s="328">
        <f t="shared" si="292"/>
        <v>0</v>
      </c>
      <c r="J507" s="86">
        <f t="shared" si="292"/>
        <v>0</v>
      </c>
      <c r="K507" s="86">
        <f t="shared" si="292"/>
        <v>0</v>
      </c>
      <c r="L507" s="86">
        <f t="shared" si="292"/>
        <v>0</v>
      </c>
      <c r="M507" s="86">
        <f t="shared" si="292"/>
        <v>0</v>
      </c>
      <c r="N507" s="86">
        <f t="shared" si="292"/>
        <v>0</v>
      </c>
      <c r="O507" s="86">
        <f t="shared" si="292"/>
        <v>0</v>
      </c>
      <c r="P507" s="86">
        <f t="shared" si="292"/>
        <v>0</v>
      </c>
      <c r="Q507" s="86">
        <f t="shared" si="292"/>
        <v>0</v>
      </c>
      <c r="R507" s="86">
        <f t="shared" si="292"/>
        <v>0</v>
      </c>
      <c r="S507" s="86">
        <f t="shared" si="292"/>
        <v>0</v>
      </c>
      <c r="T507" s="94">
        <f t="shared" si="292"/>
        <v>0</v>
      </c>
      <c r="U507" s="328">
        <f t="shared" si="292"/>
        <v>0</v>
      </c>
      <c r="V507" s="86">
        <f t="shared" si="292"/>
        <v>0</v>
      </c>
      <c r="W507" s="86">
        <f t="shared" si="292"/>
        <v>0</v>
      </c>
      <c r="X507" s="86">
        <f t="shared" si="292"/>
        <v>0</v>
      </c>
      <c r="Y507" s="86">
        <f t="shared" si="292"/>
        <v>0</v>
      </c>
      <c r="Z507" s="86">
        <f t="shared" si="292"/>
        <v>0</v>
      </c>
      <c r="AA507" s="86" t="e">
        <f>AVERAGE(AA509:AA523)</f>
        <v>#DIV/0!</v>
      </c>
      <c r="AB507" s="86" t="e">
        <f t="shared" ref="AB507:AF507" si="293">AVERAGE(AB509:AB523)</f>
        <v>#DIV/0!</v>
      </c>
      <c r="AC507" s="86" t="e">
        <f t="shared" si="293"/>
        <v>#DIV/0!</v>
      </c>
      <c r="AD507" s="86" t="e">
        <f t="shared" si="293"/>
        <v>#DIV/0!</v>
      </c>
      <c r="AE507" s="86" t="e">
        <f t="shared" si="293"/>
        <v>#DIV/0!</v>
      </c>
      <c r="AF507" s="86" t="e">
        <f t="shared" si="293"/>
        <v>#DIV/0!</v>
      </c>
      <c r="AG507" s="86">
        <f t="shared" si="292"/>
        <v>0</v>
      </c>
      <c r="AH507" s="86">
        <f t="shared" si="292"/>
        <v>0</v>
      </c>
      <c r="AI507" s="86">
        <f t="shared" si="292"/>
        <v>0</v>
      </c>
      <c r="AJ507" s="86">
        <f t="shared" si="292"/>
        <v>0</v>
      </c>
      <c r="AK507" s="86">
        <f t="shared" si="292"/>
        <v>0</v>
      </c>
      <c r="AL507" s="94">
        <f t="shared" si="292"/>
        <v>0</v>
      </c>
    </row>
    <row r="508" spans="1:38" ht="15.6">
      <c r="A508" s="323" t="s">
        <v>239</v>
      </c>
      <c r="B508" s="85"/>
      <c r="C508" s="237"/>
      <c r="D508" s="237"/>
      <c r="E508" s="237"/>
      <c r="F508" s="237"/>
      <c r="G508" s="237"/>
      <c r="H508" s="238"/>
      <c r="I508" s="330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8"/>
      <c r="U508" s="330"/>
      <c r="V508" s="237"/>
      <c r="W508" s="237"/>
      <c r="X508" s="237"/>
      <c r="Y508" s="237"/>
      <c r="Z508" s="237"/>
      <c r="AA508" s="237"/>
      <c r="AB508" s="237"/>
      <c r="AC508" s="237"/>
      <c r="AD508" s="237"/>
      <c r="AE508" s="237"/>
      <c r="AF508" s="237"/>
      <c r="AG508" s="237"/>
      <c r="AH508" s="237"/>
      <c r="AI508" s="237"/>
      <c r="AJ508" s="237"/>
      <c r="AK508" s="237"/>
      <c r="AL508" s="238"/>
    </row>
    <row r="509" spans="1:38" ht="15.6">
      <c r="A509" s="325"/>
      <c r="B509" s="180"/>
      <c r="C509" s="178"/>
      <c r="D509" s="178"/>
      <c r="E509" s="178"/>
      <c r="F509" s="178"/>
      <c r="G509" s="178"/>
      <c r="H509" s="179"/>
      <c r="I509" s="332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9"/>
      <c r="U509" s="332"/>
      <c r="V509" s="178"/>
      <c r="W509" s="178"/>
      <c r="X509" s="178"/>
      <c r="Y509" s="178"/>
      <c r="Z509" s="178"/>
      <c r="AA509" s="178"/>
      <c r="AB509" s="178"/>
      <c r="AC509" s="178"/>
      <c r="AD509" s="178"/>
      <c r="AE509" s="178"/>
      <c r="AF509" s="178"/>
      <c r="AG509" s="178"/>
      <c r="AH509" s="178"/>
      <c r="AI509" s="178"/>
      <c r="AJ509" s="178"/>
      <c r="AK509" s="178"/>
      <c r="AL509" s="179"/>
    </row>
    <row r="510" spans="1:38" ht="15.6">
      <c r="A510" s="325"/>
      <c r="B510" s="180"/>
      <c r="C510" s="178"/>
      <c r="D510" s="178"/>
      <c r="E510" s="178"/>
      <c r="F510" s="178"/>
      <c r="G510" s="178"/>
      <c r="H510" s="179"/>
      <c r="I510" s="332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9"/>
      <c r="U510" s="332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9"/>
    </row>
    <row r="511" spans="1:38" ht="15.6">
      <c r="A511" s="325"/>
      <c r="B511" s="180"/>
      <c r="C511" s="178"/>
      <c r="D511" s="178"/>
      <c r="E511" s="178"/>
      <c r="F511" s="178"/>
      <c r="G511" s="178"/>
      <c r="H511" s="179"/>
      <c r="I511" s="332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9"/>
      <c r="U511" s="332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9"/>
    </row>
    <row r="512" spans="1:38" ht="15.6">
      <c r="A512" s="325"/>
      <c r="B512" s="180"/>
      <c r="C512" s="178"/>
      <c r="D512" s="178"/>
      <c r="E512" s="178"/>
      <c r="F512" s="178"/>
      <c r="G512" s="178"/>
      <c r="H512" s="179"/>
      <c r="I512" s="332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9"/>
      <c r="U512" s="332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9"/>
    </row>
    <row r="513" spans="1:38" ht="15.6">
      <c r="A513" s="325"/>
      <c r="B513" s="180"/>
      <c r="C513" s="178"/>
      <c r="D513" s="178"/>
      <c r="E513" s="178"/>
      <c r="F513" s="178"/>
      <c r="G513" s="178"/>
      <c r="H513" s="179"/>
      <c r="I513" s="332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9"/>
      <c r="U513" s="332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9"/>
    </row>
    <row r="514" spans="1:38" ht="15.6">
      <c r="A514" s="325"/>
      <c r="B514" s="180"/>
      <c r="C514" s="178"/>
      <c r="D514" s="178"/>
      <c r="E514" s="178"/>
      <c r="F514" s="178"/>
      <c r="G514" s="178"/>
      <c r="H514" s="179"/>
      <c r="I514" s="332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9"/>
      <c r="U514" s="332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9"/>
    </row>
    <row r="515" spans="1:38" ht="15.6">
      <c r="A515" s="325"/>
      <c r="B515" s="180"/>
      <c r="C515" s="178"/>
      <c r="D515" s="178"/>
      <c r="E515" s="178"/>
      <c r="F515" s="178"/>
      <c r="G515" s="178"/>
      <c r="H515" s="179"/>
      <c r="I515" s="332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9"/>
      <c r="U515" s="332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9"/>
    </row>
    <row r="516" spans="1:38" ht="15.6">
      <c r="A516" s="325"/>
      <c r="B516" s="180"/>
      <c r="C516" s="178"/>
      <c r="D516" s="178"/>
      <c r="E516" s="178"/>
      <c r="F516" s="178"/>
      <c r="G516" s="178"/>
      <c r="H516" s="179"/>
      <c r="I516" s="332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9"/>
      <c r="U516" s="332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9"/>
    </row>
    <row r="517" spans="1:38" ht="15.6">
      <c r="A517" s="325"/>
      <c r="B517" s="180"/>
      <c r="C517" s="178"/>
      <c r="D517" s="178"/>
      <c r="E517" s="178"/>
      <c r="F517" s="178"/>
      <c r="G517" s="178"/>
      <c r="H517" s="179"/>
      <c r="I517" s="332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9"/>
      <c r="U517" s="332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9"/>
    </row>
    <row r="518" spans="1:38" ht="15.6">
      <c r="A518" s="325"/>
      <c r="B518" s="180"/>
      <c r="C518" s="178"/>
      <c r="D518" s="178"/>
      <c r="E518" s="178"/>
      <c r="F518" s="178"/>
      <c r="G518" s="178"/>
      <c r="H518" s="179"/>
      <c r="I518" s="332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9"/>
      <c r="U518" s="332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9"/>
    </row>
    <row r="519" spans="1:38" ht="15.6">
      <c r="A519" s="325"/>
      <c r="B519" s="180"/>
      <c r="C519" s="178"/>
      <c r="D519" s="178"/>
      <c r="E519" s="178"/>
      <c r="F519" s="178"/>
      <c r="G519" s="178"/>
      <c r="H519" s="179"/>
      <c r="I519" s="332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9"/>
      <c r="U519" s="332"/>
      <c r="V519" s="178"/>
      <c r="W519" s="178"/>
      <c r="X519" s="178"/>
      <c r="Y519" s="178"/>
      <c r="Z519" s="178"/>
      <c r="AA519" s="178"/>
      <c r="AB519" s="178"/>
      <c r="AC519" s="178"/>
      <c r="AD519" s="178"/>
      <c r="AE519" s="178"/>
      <c r="AF519" s="178"/>
      <c r="AG519" s="178"/>
      <c r="AH519" s="178"/>
      <c r="AI519" s="178"/>
      <c r="AJ519" s="178"/>
      <c r="AK519" s="178"/>
      <c r="AL519" s="179"/>
    </row>
    <row r="520" spans="1:38" ht="15.6">
      <c r="A520" s="325"/>
      <c r="B520" s="180"/>
      <c r="C520" s="178"/>
      <c r="D520" s="178"/>
      <c r="E520" s="178"/>
      <c r="F520" s="178"/>
      <c r="G520" s="178"/>
      <c r="H520" s="179"/>
      <c r="I520" s="332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9"/>
      <c r="U520" s="332"/>
      <c r="V520" s="178"/>
      <c r="W520" s="178"/>
      <c r="X520" s="178"/>
      <c r="Y520" s="178"/>
      <c r="Z520" s="178"/>
      <c r="AA520" s="178"/>
      <c r="AB520" s="178"/>
      <c r="AC520" s="178"/>
      <c r="AD520" s="178"/>
      <c r="AE520" s="178"/>
      <c r="AF520" s="178"/>
      <c r="AG520" s="178"/>
      <c r="AH520" s="178"/>
      <c r="AI520" s="178"/>
      <c r="AJ520" s="178"/>
      <c r="AK520" s="178"/>
      <c r="AL520" s="179"/>
    </row>
    <row r="521" spans="1:38" ht="15.6">
      <c r="A521" s="325"/>
      <c r="B521" s="180"/>
      <c r="C521" s="178"/>
      <c r="D521" s="178"/>
      <c r="E521" s="178"/>
      <c r="F521" s="178"/>
      <c r="G521" s="178"/>
      <c r="H521" s="179"/>
      <c r="I521" s="332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9"/>
      <c r="U521" s="332"/>
      <c r="V521" s="178"/>
      <c r="W521" s="178"/>
      <c r="X521" s="178"/>
      <c r="Y521" s="178"/>
      <c r="Z521" s="178"/>
      <c r="AA521" s="178"/>
      <c r="AB521" s="178"/>
      <c r="AC521" s="178"/>
      <c r="AD521" s="178"/>
      <c r="AE521" s="178"/>
      <c r="AF521" s="178"/>
      <c r="AG521" s="178"/>
      <c r="AH521" s="178"/>
      <c r="AI521" s="178"/>
      <c r="AJ521" s="178"/>
      <c r="AK521" s="178"/>
      <c r="AL521" s="179"/>
    </row>
    <row r="522" spans="1:38" ht="15.6">
      <c r="A522" s="325"/>
      <c r="B522" s="180"/>
      <c r="C522" s="178"/>
      <c r="D522" s="178"/>
      <c r="E522" s="178"/>
      <c r="F522" s="178"/>
      <c r="G522" s="178"/>
      <c r="H522" s="179"/>
      <c r="I522" s="332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9"/>
      <c r="U522" s="332"/>
      <c r="V522" s="178"/>
      <c r="W522" s="178"/>
      <c r="X522" s="178"/>
      <c r="Y522" s="178"/>
      <c r="Z522" s="178"/>
      <c r="AA522" s="178"/>
      <c r="AB522" s="178"/>
      <c r="AC522" s="178"/>
      <c r="AD522" s="178"/>
      <c r="AE522" s="178"/>
      <c r="AF522" s="178"/>
      <c r="AG522" s="178"/>
      <c r="AH522" s="178"/>
      <c r="AI522" s="178"/>
      <c r="AJ522" s="178"/>
      <c r="AK522" s="178"/>
      <c r="AL522" s="179"/>
    </row>
    <row r="523" spans="1:38" ht="15.6">
      <c r="A523" s="325"/>
      <c r="B523" s="180"/>
      <c r="C523" s="178"/>
      <c r="D523" s="178"/>
      <c r="E523" s="178"/>
      <c r="F523" s="178"/>
      <c r="G523" s="178"/>
      <c r="H523" s="179"/>
      <c r="I523" s="332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9"/>
      <c r="U523" s="332"/>
      <c r="V523" s="178"/>
      <c r="W523" s="178"/>
      <c r="X523" s="178"/>
      <c r="Y523" s="178"/>
      <c r="Z523" s="178"/>
      <c r="AA523" s="178"/>
      <c r="AB523" s="178"/>
      <c r="AC523" s="178"/>
      <c r="AD523" s="178"/>
      <c r="AE523" s="178"/>
      <c r="AF523" s="178"/>
      <c r="AG523" s="178"/>
      <c r="AH523" s="178"/>
      <c r="AI523" s="178"/>
      <c r="AJ523" s="178"/>
      <c r="AK523" s="178"/>
      <c r="AL523" s="179"/>
    </row>
    <row r="524" spans="1:38" s="83" customFormat="1" ht="15.6">
      <c r="A524" s="181" t="s">
        <v>267</v>
      </c>
      <c r="B524" s="182"/>
      <c r="C524" s="86">
        <f>C526+C529+C531</f>
        <v>207.96900000000002</v>
      </c>
      <c r="D524" s="86">
        <f t="shared" ref="D524:Z524" si="294">D526+D529+D531</f>
        <v>256.23899999999998</v>
      </c>
      <c r="E524" s="86">
        <f t="shared" si="294"/>
        <v>305.99599999999998</v>
      </c>
      <c r="F524" s="86">
        <f t="shared" si="294"/>
        <v>253.49599999999998</v>
      </c>
      <c r="G524" s="86">
        <f t="shared" si="294"/>
        <v>265.66399999999999</v>
      </c>
      <c r="H524" s="94">
        <f t="shared" si="294"/>
        <v>270.01100000000002</v>
      </c>
      <c r="I524" s="328">
        <f t="shared" si="294"/>
        <v>203.02600000000001</v>
      </c>
      <c r="J524" s="86">
        <f t="shared" si="294"/>
        <v>260.173</v>
      </c>
      <c r="K524" s="86">
        <f t="shared" si="294"/>
        <v>311.01</v>
      </c>
      <c r="L524" s="86">
        <f t="shared" si="294"/>
        <v>257.13200000000001</v>
      </c>
      <c r="M524" s="86">
        <f t="shared" si="294"/>
        <v>268.47399999999999</v>
      </c>
      <c r="N524" s="86">
        <f t="shared" si="294"/>
        <v>273.81</v>
      </c>
      <c r="O524" s="86">
        <f t="shared" si="294"/>
        <v>18.756</v>
      </c>
      <c r="P524" s="86">
        <f t="shared" si="294"/>
        <v>40.055</v>
      </c>
      <c r="Q524" s="86">
        <f t="shared" si="294"/>
        <v>25.135999999999999</v>
      </c>
      <c r="R524" s="86">
        <f t="shared" si="294"/>
        <v>14.79</v>
      </c>
      <c r="S524" s="86">
        <f t="shared" si="294"/>
        <v>15.521999999999998</v>
      </c>
      <c r="T524" s="94">
        <f t="shared" si="294"/>
        <v>16.364999999999998</v>
      </c>
      <c r="U524" s="328">
        <f t="shared" si="294"/>
        <v>188</v>
      </c>
      <c r="V524" s="86">
        <f t="shared" si="294"/>
        <v>188</v>
      </c>
      <c r="W524" s="86">
        <f t="shared" si="294"/>
        <v>186</v>
      </c>
      <c r="X524" s="86">
        <f t="shared" si="294"/>
        <v>186</v>
      </c>
      <c r="Y524" s="86">
        <f t="shared" si="294"/>
        <v>186</v>
      </c>
      <c r="Z524" s="86">
        <f t="shared" si="294"/>
        <v>186</v>
      </c>
      <c r="AA524" s="270">
        <f>AG524/U524/12*1000*1000</f>
        <v>24450.797872340427</v>
      </c>
      <c r="AB524" s="270">
        <f t="shared" ref="AB524:AF524" si="295">AH524/V524/12*1000*1000</f>
        <v>32993.351063829781</v>
      </c>
      <c r="AC524" s="270">
        <f t="shared" si="295"/>
        <v>33231.182795698922</v>
      </c>
      <c r="AD524" s="270">
        <f t="shared" si="295"/>
        <v>33717.293906810031</v>
      </c>
      <c r="AE524" s="270">
        <f t="shared" si="295"/>
        <v>34200.268817204298</v>
      </c>
      <c r="AF524" s="270">
        <f t="shared" si="295"/>
        <v>34699.37275985664</v>
      </c>
      <c r="AG524" s="86">
        <f t="shared" ref="AG524:AL524" si="296">AG526+AG529+AG531</f>
        <v>55.161000000000001</v>
      </c>
      <c r="AH524" s="86">
        <f t="shared" si="296"/>
        <v>74.433000000000007</v>
      </c>
      <c r="AI524" s="86">
        <f t="shared" si="296"/>
        <v>74.171999999999997</v>
      </c>
      <c r="AJ524" s="86">
        <f t="shared" si="296"/>
        <v>75.256999999999991</v>
      </c>
      <c r="AK524" s="86">
        <f t="shared" si="296"/>
        <v>76.334999999999994</v>
      </c>
      <c r="AL524" s="94">
        <f t="shared" si="296"/>
        <v>77.449000000000012</v>
      </c>
    </row>
    <row r="525" spans="1:38" ht="15.6">
      <c r="A525" s="323" t="s">
        <v>239</v>
      </c>
      <c r="B525" s="85"/>
      <c r="C525" s="237"/>
      <c r="D525" s="237"/>
      <c r="E525" s="237"/>
      <c r="F525" s="237"/>
      <c r="G525" s="237"/>
      <c r="H525" s="238"/>
      <c r="I525" s="330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8"/>
      <c r="U525" s="330"/>
      <c r="V525" s="237"/>
      <c r="W525" s="237"/>
      <c r="X525" s="237"/>
      <c r="Y525" s="237"/>
      <c r="Z525" s="237"/>
      <c r="AA525" s="240"/>
      <c r="AB525" s="240"/>
      <c r="AC525" s="240"/>
      <c r="AD525" s="240"/>
      <c r="AE525" s="240"/>
      <c r="AF525" s="240"/>
      <c r="AG525" s="237"/>
      <c r="AH525" s="237"/>
      <c r="AI525" s="237"/>
      <c r="AJ525" s="237"/>
      <c r="AK525" s="237"/>
      <c r="AL525" s="238"/>
    </row>
    <row r="526" spans="1:38" ht="32.4">
      <c r="A526" s="324" t="s">
        <v>757</v>
      </c>
      <c r="B526" s="91"/>
      <c r="C526" s="315">
        <f>SUM(C527:C528)</f>
        <v>207.96900000000002</v>
      </c>
      <c r="D526" s="315">
        <f t="shared" ref="D526:Z526" si="297">SUM(D527:D528)</f>
        <v>256.23899999999998</v>
      </c>
      <c r="E526" s="315">
        <f t="shared" si="297"/>
        <v>305.99599999999998</v>
      </c>
      <c r="F526" s="315">
        <f t="shared" si="297"/>
        <v>253.49599999999998</v>
      </c>
      <c r="G526" s="315">
        <f t="shared" si="297"/>
        <v>265.66399999999999</v>
      </c>
      <c r="H526" s="316">
        <f t="shared" si="297"/>
        <v>270.01100000000002</v>
      </c>
      <c r="I526" s="331">
        <f t="shared" si="297"/>
        <v>203.02600000000001</v>
      </c>
      <c r="J526" s="315">
        <f t="shared" si="297"/>
        <v>260.173</v>
      </c>
      <c r="K526" s="315">
        <f t="shared" si="297"/>
        <v>311.01</v>
      </c>
      <c r="L526" s="315">
        <f t="shared" si="297"/>
        <v>257.13200000000001</v>
      </c>
      <c r="M526" s="315">
        <f t="shared" si="297"/>
        <v>268.47399999999999</v>
      </c>
      <c r="N526" s="315">
        <f t="shared" si="297"/>
        <v>273.81</v>
      </c>
      <c r="O526" s="315">
        <f t="shared" si="297"/>
        <v>18.756</v>
      </c>
      <c r="P526" s="315">
        <f t="shared" si="297"/>
        <v>40.055</v>
      </c>
      <c r="Q526" s="315">
        <f t="shared" si="297"/>
        <v>25.135999999999999</v>
      </c>
      <c r="R526" s="315">
        <f t="shared" si="297"/>
        <v>14.79</v>
      </c>
      <c r="S526" s="315">
        <f t="shared" si="297"/>
        <v>15.521999999999998</v>
      </c>
      <c r="T526" s="316">
        <f t="shared" si="297"/>
        <v>16.364999999999998</v>
      </c>
      <c r="U526" s="331">
        <f t="shared" si="297"/>
        <v>188</v>
      </c>
      <c r="V526" s="315">
        <f t="shared" si="297"/>
        <v>188</v>
      </c>
      <c r="W526" s="315">
        <f t="shared" si="297"/>
        <v>186</v>
      </c>
      <c r="X526" s="315">
        <f t="shared" si="297"/>
        <v>186</v>
      </c>
      <c r="Y526" s="315">
        <f t="shared" si="297"/>
        <v>186</v>
      </c>
      <c r="Z526" s="315">
        <f t="shared" si="297"/>
        <v>186</v>
      </c>
      <c r="AA526" s="320">
        <f>AG526/U526/12*1000*1000</f>
        <v>24450.797872340427</v>
      </c>
      <c r="AB526" s="320">
        <f t="shared" ref="AB526:AB529" si="298">AH526/V526/12*1000*1000</f>
        <v>32993.351063829781</v>
      </c>
      <c r="AC526" s="320">
        <f t="shared" ref="AC526:AC529" si="299">AI526/W526/12*1000*1000</f>
        <v>33231.182795698922</v>
      </c>
      <c r="AD526" s="320">
        <f t="shared" ref="AD526:AD529" si="300">AJ526/X526/12*1000*1000</f>
        <v>33717.293906810031</v>
      </c>
      <c r="AE526" s="320">
        <f t="shared" ref="AE526:AE529" si="301">AK526/Y526/12*1000*1000</f>
        <v>34200.268817204298</v>
      </c>
      <c r="AF526" s="320">
        <f t="shared" ref="AF526:AF529" si="302">AL526/Z526/12*1000*1000</f>
        <v>34699.37275985664</v>
      </c>
      <c r="AG526" s="315">
        <f t="shared" ref="AG526:AL526" si="303">SUM(AG527:AG528)</f>
        <v>55.161000000000001</v>
      </c>
      <c r="AH526" s="315">
        <f t="shared" si="303"/>
        <v>74.433000000000007</v>
      </c>
      <c r="AI526" s="315">
        <f t="shared" si="303"/>
        <v>74.171999999999997</v>
      </c>
      <c r="AJ526" s="315">
        <f t="shared" si="303"/>
        <v>75.256999999999991</v>
      </c>
      <c r="AK526" s="315">
        <f t="shared" si="303"/>
        <v>76.334999999999994</v>
      </c>
      <c r="AL526" s="316">
        <f t="shared" si="303"/>
        <v>77.449000000000012</v>
      </c>
    </row>
    <row r="527" spans="1:38" ht="62.4">
      <c r="A527" s="325" t="s">
        <v>655</v>
      </c>
      <c r="B527" s="180" t="s">
        <v>656</v>
      </c>
      <c r="C527" s="178">
        <v>200.67500000000001</v>
      </c>
      <c r="D527" s="178">
        <v>242.92</v>
      </c>
      <c r="E527" s="178">
        <v>291.98399999999998</v>
      </c>
      <c r="F527" s="178">
        <v>238.78399999999999</v>
      </c>
      <c r="G527" s="178">
        <v>250.24600000000001</v>
      </c>
      <c r="H527" s="179">
        <v>253.899</v>
      </c>
      <c r="I527" s="332">
        <v>193.26300000000001</v>
      </c>
      <c r="J527" s="178">
        <v>248.75700000000001</v>
      </c>
      <c r="K527" s="178">
        <v>299</v>
      </c>
      <c r="L527" s="178">
        <v>244.52199999999999</v>
      </c>
      <c r="M527" s="178">
        <v>256.25900000000001</v>
      </c>
      <c r="N527" s="178">
        <v>260</v>
      </c>
      <c r="O527" s="178">
        <v>18.399999999999999</v>
      </c>
      <c r="P527" s="178">
        <v>38.994999999999997</v>
      </c>
      <c r="Q527" s="178">
        <v>24</v>
      </c>
      <c r="R527" s="178">
        <v>13.565</v>
      </c>
      <c r="S527" s="178">
        <v>14.215999999999999</v>
      </c>
      <c r="T527" s="179">
        <v>15</v>
      </c>
      <c r="U527" s="332">
        <v>170</v>
      </c>
      <c r="V527" s="178">
        <v>172</v>
      </c>
      <c r="W527" s="178">
        <v>170</v>
      </c>
      <c r="X527" s="178">
        <v>170</v>
      </c>
      <c r="Y527" s="178">
        <v>170</v>
      </c>
      <c r="Z527" s="178">
        <v>170</v>
      </c>
      <c r="AA527" s="239">
        <f>AG527/U527/12*1000*1000</f>
        <v>25583.333333333332</v>
      </c>
      <c r="AB527" s="239">
        <f t="shared" si="298"/>
        <v>34092.538759689924</v>
      </c>
      <c r="AC527" s="239">
        <f t="shared" si="299"/>
        <v>34313.725490196077</v>
      </c>
      <c r="AD527" s="239">
        <f t="shared" si="300"/>
        <v>34759.803921568622</v>
      </c>
      <c r="AE527" s="239">
        <f t="shared" si="301"/>
        <v>35211.76470588235</v>
      </c>
      <c r="AF527" s="239">
        <f t="shared" si="302"/>
        <v>35669.607843137259</v>
      </c>
      <c r="AG527" s="178">
        <v>52.19</v>
      </c>
      <c r="AH527" s="178">
        <v>70.367000000000004</v>
      </c>
      <c r="AI527" s="178">
        <v>70</v>
      </c>
      <c r="AJ527" s="178">
        <v>70.91</v>
      </c>
      <c r="AK527" s="178">
        <v>71.831999999999994</v>
      </c>
      <c r="AL527" s="179">
        <v>72.766000000000005</v>
      </c>
    </row>
    <row r="528" spans="1:38" ht="15.6">
      <c r="A528" s="325" t="s">
        <v>683</v>
      </c>
      <c r="B528" s="180" t="s">
        <v>650</v>
      </c>
      <c r="C528" s="178">
        <v>7.2939999999999996</v>
      </c>
      <c r="D528" s="178">
        <v>13.319000000000001</v>
      </c>
      <c r="E528" s="178">
        <v>14.012</v>
      </c>
      <c r="F528" s="178">
        <v>14.712</v>
      </c>
      <c r="G528" s="178">
        <v>15.417999999999999</v>
      </c>
      <c r="H528" s="179">
        <v>16.111999999999998</v>
      </c>
      <c r="I528" s="332">
        <v>9.7629999999999999</v>
      </c>
      <c r="J528" s="178">
        <v>11.416</v>
      </c>
      <c r="K528" s="178">
        <v>12.01</v>
      </c>
      <c r="L528" s="178">
        <v>12.61</v>
      </c>
      <c r="M528" s="178">
        <v>12.215</v>
      </c>
      <c r="N528" s="178">
        <v>13.81</v>
      </c>
      <c r="O528" s="178">
        <v>0.35599999999999998</v>
      </c>
      <c r="P528" s="178">
        <v>1.06</v>
      </c>
      <c r="Q528" s="178">
        <v>1.1359999999999999</v>
      </c>
      <c r="R528" s="178">
        <v>1.2250000000000001</v>
      </c>
      <c r="S528" s="178">
        <v>1.306</v>
      </c>
      <c r="T528" s="179">
        <v>1.365</v>
      </c>
      <c r="U528" s="332">
        <v>18</v>
      </c>
      <c r="V528" s="178">
        <v>16</v>
      </c>
      <c r="W528" s="178">
        <v>16</v>
      </c>
      <c r="X528" s="178">
        <v>16</v>
      </c>
      <c r="Y528" s="178">
        <v>16</v>
      </c>
      <c r="Z528" s="178">
        <v>16</v>
      </c>
      <c r="AA528" s="239">
        <f>AG528/U528/12*1000*1000</f>
        <v>13754.62962962963</v>
      </c>
      <c r="AB528" s="239">
        <f t="shared" si="298"/>
        <v>21177.083333333332</v>
      </c>
      <c r="AC528" s="239">
        <f t="shared" si="299"/>
        <v>21729.166666666664</v>
      </c>
      <c r="AD528" s="239">
        <f t="shared" si="300"/>
        <v>22640.625</v>
      </c>
      <c r="AE528" s="239">
        <f t="shared" si="301"/>
        <v>23453.125</v>
      </c>
      <c r="AF528" s="239">
        <f t="shared" si="302"/>
        <v>24390.625</v>
      </c>
      <c r="AG528" s="178">
        <v>2.9710000000000001</v>
      </c>
      <c r="AH528" s="178">
        <v>4.0659999999999998</v>
      </c>
      <c r="AI528" s="178">
        <v>4.1719999999999997</v>
      </c>
      <c r="AJ528" s="178">
        <v>4.3470000000000004</v>
      </c>
      <c r="AK528" s="178">
        <v>4.5030000000000001</v>
      </c>
      <c r="AL528" s="179">
        <v>4.6829999999999998</v>
      </c>
    </row>
    <row r="529" spans="1:39" ht="16.2">
      <c r="A529" s="324" t="s">
        <v>758</v>
      </c>
      <c r="B529" s="91"/>
      <c r="C529" s="315">
        <v>0</v>
      </c>
      <c r="D529" s="315">
        <v>0</v>
      </c>
      <c r="E529" s="315">
        <v>0</v>
      </c>
      <c r="F529" s="315">
        <v>0</v>
      </c>
      <c r="G529" s="315">
        <v>0</v>
      </c>
      <c r="H529" s="316">
        <v>0</v>
      </c>
      <c r="I529" s="331">
        <v>0</v>
      </c>
      <c r="J529" s="315">
        <v>0</v>
      </c>
      <c r="K529" s="315">
        <v>0</v>
      </c>
      <c r="L529" s="315">
        <v>0</v>
      </c>
      <c r="M529" s="315">
        <v>0</v>
      </c>
      <c r="N529" s="315">
        <v>0</v>
      </c>
      <c r="O529" s="315">
        <v>0</v>
      </c>
      <c r="P529" s="315">
        <v>0</v>
      </c>
      <c r="Q529" s="315">
        <v>0</v>
      </c>
      <c r="R529" s="315">
        <v>0</v>
      </c>
      <c r="S529" s="315">
        <v>0</v>
      </c>
      <c r="T529" s="316">
        <v>0</v>
      </c>
      <c r="U529" s="331">
        <v>0</v>
      </c>
      <c r="V529" s="315">
        <v>0</v>
      </c>
      <c r="W529" s="315">
        <v>0</v>
      </c>
      <c r="X529" s="315">
        <v>0</v>
      </c>
      <c r="Y529" s="315">
        <v>0</v>
      </c>
      <c r="Z529" s="315">
        <v>0</v>
      </c>
      <c r="AA529" s="320" t="e">
        <f>AG529/U529/12*1000*1000</f>
        <v>#DIV/0!</v>
      </c>
      <c r="AB529" s="320" t="e">
        <f t="shared" si="298"/>
        <v>#DIV/0!</v>
      </c>
      <c r="AC529" s="320" t="e">
        <f t="shared" si="299"/>
        <v>#DIV/0!</v>
      </c>
      <c r="AD529" s="320" t="e">
        <f t="shared" si="300"/>
        <v>#DIV/0!</v>
      </c>
      <c r="AE529" s="320" t="e">
        <f t="shared" si="301"/>
        <v>#DIV/0!</v>
      </c>
      <c r="AF529" s="320" t="e">
        <f t="shared" si="302"/>
        <v>#DIV/0!</v>
      </c>
      <c r="AG529" s="315">
        <v>0</v>
      </c>
      <c r="AH529" s="315">
        <v>0</v>
      </c>
      <c r="AI529" s="315">
        <v>0</v>
      </c>
      <c r="AJ529" s="315">
        <v>0</v>
      </c>
      <c r="AK529" s="315">
        <v>0</v>
      </c>
      <c r="AL529" s="316">
        <v>0</v>
      </c>
    </row>
    <row r="530" spans="1:39" ht="15.6">
      <c r="A530" s="325"/>
      <c r="B530" s="180"/>
      <c r="C530" s="178"/>
      <c r="D530" s="178"/>
      <c r="E530" s="178"/>
      <c r="F530" s="178"/>
      <c r="G530" s="178"/>
      <c r="H530" s="179"/>
      <c r="I530" s="332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9"/>
      <c r="U530" s="332"/>
      <c r="V530" s="178"/>
      <c r="W530" s="178"/>
      <c r="X530" s="178"/>
      <c r="Y530" s="178"/>
      <c r="Z530" s="178"/>
      <c r="AA530" s="239"/>
      <c r="AB530" s="239"/>
      <c r="AC530" s="239"/>
      <c r="AD530" s="239"/>
      <c r="AE530" s="239"/>
      <c r="AF530" s="239"/>
      <c r="AG530" s="178"/>
      <c r="AH530" s="178"/>
      <c r="AI530" s="178"/>
      <c r="AJ530" s="178"/>
      <c r="AK530" s="178"/>
      <c r="AL530" s="179"/>
    </row>
    <row r="531" spans="1:39" ht="16.2">
      <c r="A531" s="324" t="s">
        <v>759</v>
      </c>
      <c r="B531" s="91"/>
      <c r="C531" s="315">
        <v>0</v>
      </c>
      <c r="D531" s="315">
        <v>0</v>
      </c>
      <c r="E531" s="315">
        <v>0</v>
      </c>
      <c r="F531" s="315">
        <v>0</v>
      </c>
      <c r="G531" s="315">
        <v>0</v>
      </c>
      <c r="H531" s="316">
        <v>0</v>
      </c>
      <c r="I531" s="331">
        <v>0</v>
      </c>
      <c r="J531" s="315">
        <v>0</v>
      </c>
      <c r="K531" s="315">
        <v>0</v>
      </c>
      <c r="L531" s="315">
        <v>0</v>
      </c>
      <c r="M531" s="315">
        <v>0</v>
      </c>
      <c r="N531" s="315">
        <v>0</v>
      </c>
      <c r="O531" s="315">
        <v>0</v>
      </c>
      <c r="P531" s="315">
        <v>0</v>
      </c>
      <c r="Q531" s="315">
        <v>0</v>
      </c>
      <c r="R531" s="315">
        <v>0</v>
      </c>
      <c r="S531" s="315">
        <v>0</v>
      </c>
      <c r="T531" s="316">
        <v>0</v>
      </c>
      <c r="U531" s="331">
        <v>0</v>
      </c>
      <c r="V531" s="315">
        <v>0</v>
      </c>
      <c r="W531" s="315">
        <v>0</v>
      </c>
      <c r="X531" s="315">
        <v>0</v>
      </c>
      <c r="Y531" s="315">
        <v>0</v>
      </c>
      <c r="Z531" s="315">
        <v>0</v>
      </c>
      <c r="AA531" s="320" t="e">
        <f>AG531/U531/12*1000*1000</f>
        <v>#DIV/0!</v>
      </c>
      <c r="AB531" s="320" t="e">
        <f t="shared" ref="AB531" si="304">AH531/V531/12*1000*1000</f>
        <v>#DIV/0!</v>
      </c>
      <c r="AC531" s="320" t="e">
        <f t="shared" ref="AC531" si="305">AI531/W531/12*1000*1000</f>
        <v>#DIV/0!</v>
      </c>
      <c r="AD531" s="320" t="e">
        <f t="shared" ref="AD531" si="306">AJ531/X531/12*1000*1000</f>
        <v>#DIV/0!</v>
      </c>
      <c r="AE531" s="320" t="e">
        <f t="shared" ref="AE531" si="307">AK531/Y531/12*1000*1000</f>
        <v>#DIV/0!</v>
      </c>
      <c r="AF531" s="320" t="e">
        <f t="shared" ref="AF531" si="308">AL531/Z531/12*1000*1000</f>
        <v>#DIV/0!</v>
      </c>
      <c r="AG531" s="315">
        <v>0</v>
      </c>
      <c r="AH531" s="315">
        <v>0</v>
      </c>
      <c r="AI531" s="315">
        <v>0</v>
      </c>
      <c r="AJ531" s="315">
        <v>0</v>
      </c>
      <c r="AK531" s="315">
        <v>0</v>
      </c>
      <c r="AL531" s="316">
        <v>0</v>
      </c>
      <c r="AM531" s="322">
        <v>0</v>
      </c>
    </row>
    <row r="532" spans="1:39" ht="15.6">
      <c r="A532" s="325"/>
      <c r="B532" s="180"/>
      <c r="C532" s="178"/>
      <c r="D532" s="178"/>
      <c r="E532" s="178"/>
      <c r="F532" s="178"/>
      <c r="G532" s="178"/>
      <c r="H532" s="179"/>
      <c r="I532" s="332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9"/>
      <c r="U532" s="332"/>
      <c r="V532" s="178"/>
      <c r="W532" s="178"/>
      <c r="X532" s="178"/>
      <c r="Y532" s="178"/>
      <c r="Z532" s="178"/>
      <c r="AA532" s="239"/>
      <c r="AB532" s="239"/>
      <c r="AC532" s="239"/>
      <c r="AD532" s="239"/>
      <c r="AE532" s="239"/>
      <c r="AF532" s="239"/>
      <c r="AG532" s="178"/>
      <c r="AH532" s="178"/>
      <c r="AI532" s="178"/>
      <c r="AJ532" s="178"/>
      <c r="AK532" s="178"/>
      <c r="AL532" s="179"/>
    </row>
    <row r="533" spans="1:39" ht="15.6">
      <c r="A533" s="325"/>
      <c r="B533" s="180"/>
      <c r="C533" s="178"/>
      <c r="D533" s="178"/>
      <c r="E533" s="178"/>
      <c r="F533" s="178"/>
      <c r="G533" s="178"/>
      <c r="H533" s="179"/>
      <c r="I533" s="332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9"/>
      <c r="U533" s="332"/>
      <c r="V533" s="178"/>
      <c r="W533" s="178"/>
      <c r="X533" s="178"/>
      <c r="Y533" s="178"/>
      <c r="Z533" s="178"/>
      <c r="AA533" s="239"/>
      <c r="AB533" s="239"/>
      <c r="AC533" s="239"/>
      <c r="AD533" s="239"/>
      <c r="AE533" s="239"/>
      <c r="AF533" s="239"/>
      <c r="AG533" s="178"/>
      <c r="AH533" s="178"/>
      <c r="AI533" s="178"/>
      <c r="AJ533" s="178"/>
      <c r="AK533" s="178"/>
      <c r="AL533" s="179"/>
    </row>
    <row r="534" spans="1:39" ht="15.6">
      <c r="A534" s="325"/>
      <c r="B534" s="180"/>
      <c r="C534" s="178"/>
      <c r="D534" s="178"/>
      <c r="E534" s="178"/>
      <c r="F534" s="178"/>
      <c r="G534" s="178"/>
      <c r="H534" s="179"/>
      <c r="I534" s="332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9"/>
      <c r="U534" s="332"/>
      <c r="V534" s="178"/>
      <c r="W534" s="178"/>
      <c r="X534" s="178"/>
      <c r="Y534" s="178"/>
      <c r="Z534" s="178"/>
      <c r="AA534" s="239"/>
      <c r="AB534" s="239"/>
      <c r="AC534" s="239"/>
      <c r="AD534" s="239"/>
      <c r="AE534" s="239"/>
      <c r="AF534" s="239"/>
      <c r="AG534" s="178"/>
      <c r="AH534" s="178"/>
      <c r="AI534" s="178"/>
      <c r="AJ534" s="178"/>
      <c r="AK534" s="178"/>
      <c r="AL534" s="179"/>
    </row>
    <row r="535" spans="1:39" ht="15.6">
      <c r="A535" s="325"/>
      <c r="B535" s="180"/>
      <c r="C535" s="178"/>
      <c r="D535" s="178"/>
      <c r="E535" s="178"/>
      <c r="F535" s="178"/>
      <c r="G535" s="178"/>
      <c r="H535" s="179"/>
      <c r="I535" s="332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9"/>
      <c r="U535" s="332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9"/>
    </row>
    <row r="536" spans="1:39" ht="15.6">
      <c r="A536" s="325"/>
      <c r="B536" s="180"/>
      <c r="C536" s="178"/>
      <c r="D536" s="178"/>
      <c r="E536" s="178"/>
      <c r="F536" s="178"/>
      <c r="G536" s="178"/>
      <c r="H536" s="179"/>
      <c r="I536" s="332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9"/>
      <c r="U536" s="332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9"/>
    </row>
    <row r="537" spans="1:39" ht="15.6">
      <c r="A537" s="325"/>
      <c r="B537" s="180"/>
      <c r="C537" s="178"/>
      <c r="D537" s="178"/>
      <c r="E537" s="178"/>
      <c r="F537" s="178"/>
      <c r="G537" s="178"/>
      <c r="H537" s="179"/>
      <c r="I537" s="332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9"/>
      <c r="U537" s="332"/>
      <c r="V537" s="178"/>
      <c r="W537" s="178"/>
      <c r="X537" s="178"/>
      <c r="Y537" s="178"/>
      <c r="Z537" s="178"/>
      <c r="AA537" s="239"/>
      <c r="AB537" s="239"/>
      <c r="AC537" s="239"/>
      <c r="AD537" s="239"/>
      <c r="AE537" s="239"/>
      <c r="AF537" s="239"/>
      <c r="AG537" s="178"/>
      <c r="AH537" s="178"/>
      <c r="AI537" s="178"/>
      <c r="AJ537" s="178"/>
      <c r="AK537" s="178"/>
      <c r="AL537" s="179"/>
    </row>
    <row r="538" spans="1:39" ht="15.6">
      <c r="A538" s="325"/>
      <c r="B538" s="180"/>
      <c r="C538" s="178"/>
      <c r="D538" s="178"/>
      <c r="E538" s="178"/>
      <c r="F538" s="178"/>
      <c r="G538" s="178"/>
      <c r="H538" s="179"/>
      <c r="I538" s="332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9"/>
      <c r="U538" s="332"/>
      <c r="V538" s="178"/>
      <c r="W538" s="178"/>
      <c r="X538" s="178"/>
      <c r="Y538" s="178"/>
      <c r="Z538" s="178"/>
      <c r="AA538" s="239"/>
      <c r="AB538" s="239"/>
      <c r="AC538" s="239"/>
      <c r="AD538" s="239"/>
      <c r="AE538" s="239"/>
      <c r="AF538" s="239"/>
      <c r="AG538" s="178"/>
      <c r="AH538" s="178"/>
      <c r="AI538" s="178"/>
      <c r="AJ538" s="178"/>
      <c r="AK538" s="178"/>
      <c r="AL538" s="179"/>
    </row>
    <row r="539" spans="1:39" ht="15.6">
      <c r="A539" s="325"/>
      <c r="B539" s="180"/>
      <c r="C539" s="178"/>
      <c r="D539" s="178"/>
      <c r="E539" s="178"/>
      <c r="F539" s="178"/>
      <c r="G539" s="178"/>
      <c r="H539" s="179"/>
      <c r="I539" s="332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9"/>
      <c r="U539" s="332"/>
      <c r="V539" s="178"/>
      <c r="W539" s="178"/>
      <c r="X539" s="178"/>
      <c r="Y539" s="178"/>
      <c r="Z539" s="178"/>
      <c r="AA539" s="178"/>
      <c r="AB539" s="178"/>
      <c r="AC539" s="178"/>
      <c r="AD539" s="178"/>
      <c r="AE539" s="178"/>
      <c r="AF539" s="178"/>
      <c r="AG539" s="178"/>
      <c r="AH539" s="178"/>
      <c r="AI539" s="178"/>
      <c r="AJ539" s="178"/>
      <c r="AK539" s="178"/>
      <c r="AL539" s="179"/>
    </row>
    <row r="540" spans="1:39" ht="15.6">
      <c r="A540" s="325"/>
      <c r="B540" s="180"/>
      <c r="C540" s="178"/>
      <c r="D540" s="178"/>
      <c r="E540" s="178"/>
      <c r="F540" s="178"/>
      <c r="G540" s="178"/>
      <c r="H540" s="179"/>
      <c r="I540" s="332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9"/>
      <c r="U540" s="332"/>
      <c r="V540" s="178"/>
      <c r="W540" s="178"/>
      <c r="X540" s="178"/>
      <c r="Y540" s="178"/>
      <c r="Z540" s="178"/>
      <c r="AA540" s="178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9"/>
    </row>
    <row r="541" spans="1:39" ht="62.4">
      <c r="A541" s="181" t="s">
        <v>268</v>
      </c>
      <c r="B541" s="182"/>
      <c r="C541" s="86">
        <f>C543+C546+C549</f>
        <v>7.8520000000000003</v>
      </c>
      <c r="D541" s="86">
        <f t="shared" ref="D541:Z541" si="309">D543+D546+D549</f>
        <v>8.3879999999999999</v>
      </c>
      <c r="E541" s="86">
        <f t="shared" si="309"/>
        <v>8.7059999999999995</v>
      </c>
      <c r="F541" s="86">
        <f t="shared" si="309"/>
        <v>8.7119999999999997</v>
      </c>
      <c r="G541" s="86">
        <f t="shared" si="309"/>
        <v>9.3629999999999995</v>
      </c>
      <c r="H541" s="94">
        <f t="shared" si="309"/>
        <v>3.2430000000000003</v>
      </c>
      <c r="I541" s="328">
        <f t="shared" si="309"/>
        <v>144.31</v>
      </c>
      <c r="J541" s="86">
        <f t="shared" si="309"/>
        <v>125.977</v>
      </c>
      <c r="K541" s="86">
        <f t="shared" si="309"/>
        <v>114.11600000000001</v>
      </c>
      <c r="L541" s="86">
        <f t="shared" si="309"/>
        <v>102.956</v>
      </c>
      <c r="M541" s="86">
        <f t="shared" si="309"/>
        <v>105.94800000000001</v>
      </c>
      <c r="N541" s="86">
        <f t="shared" si="309"/>
        <v>110.24299999999999</v>
      </c>
      <c r="O541" s="86">
        <f t="shared" si="309"/>
        <v>-2.399</v>
      </c>
      <c r="P541" s="86">
        <f t="shared" si="309"/>
        <v>-8.0000000000000071E-2</v>
      </c>
      <c r="Q541" s="86">
        <f t="shared" si="309"/>
        <v>-0.40199999999999991</v>
      </c>
      <c r="R541" s="86">
        <f t="shared" si="309"/>
        <v>0.70199999999999996</v>
      </c>
      <c r="S541" s="86">
        <f t="shared" si="309"/>
        <v>0.6419999999999999</v>
      </c>
      <c r="T541" s="94">
        <f t="shared" si="309"/>
        <v>1.0550000000000002</v>
      </c>
      <c r="U541" s="328">
        <f t="shared" si="309"/>
        <v>144</v>
      </c>
      <c r="V541" s="86">
        <f t="shared" si="309"/>
        <v>120</v>
      </c>
      <c r="W541" s="86">
        <f t="shared" si="309"/>
        <v>114</v>
      </c>
      <c r="X541" s="86">
        <f t="shared" si="309"/>
        <v>77</v>
      </c>
      <c r="Y541" s="86">
        <f t="shared" si="309"/>
        <v>79</v>
      </c>
      <c r="Z541" s="86">
        <f t="shared" si="309"/>
        <v>81</v>
      </c>
      <c r="AA541" s="270">
        <f>AG541/U541/12*1000*1000</f>
        <v>11933.449074074075</v>
      </c>
      <c r="AB541" s="270">
        <f t="shared" ref="AB541:AF541" si="310">AH541/V541/12*1000*1000</f>
        <v>16640.277777777781</v>
      </c>
      <c r="AC541" s="270">
        <f t="shared" si="310"/>
        <v>16179.82456140351</v>
      </c>
      <c r="AD541" s="270">
        <f t="shared" si="310"/>
        <v>22101.731601731597</v>
      </c>
      <c r="AE541" s="270">
        <f t="shared" si="310"/>
        <v>22333.333333333332</v>
      </c>
      <c r="AF541" s="270">
        <f t="shared" si="310"/>
        <v>22608.02469135803</v>
      </c>
      <c r="AG541" s="86">
        <f t="shared" ref="AG541:AL541" si="311">AG543+AG546+AG549</f>
        <v>20.620999999999999</v>
      </c>
      <c r="AH541" s="86">
        <f t="shared" si="311"/>
        <v>23.962</v>
      </c>
      <c r="AI541" s="86">
        <f t="shared" si="311"/>
        <v>22.134</v>
      </c>
      <c r="AJ541" s="86">
        <f t="shared" si="311"/>
        <v>20.421999999999997</v>
      </c>
      <c r="AK541" s="86">
        <f t="shared" si="311"/>
        <v>21.172000000000001</v>
      </c>
      <c r="AL541" s="94">
        <f t="shared" si="311"/>
        <v>21.975000000000001</v>
      </c>
    </row>
    <row r="542" spans="1:39" ht="15.6">
      <c r="A542" s="323" t="s">
        <v>239</v>
      </c>
      <c r="B542" s="85"/>
      <c r="C542" s="237"/>
      <c r="D542" s="237"/>
      <c r="E542" s="237"/>
      <c r="F542" s="237"/>
      <c r="G542" s="237"/>
      <c r="H542" s="238"/>
      <c r="I542" s="330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8"/>
      <c r="U542" s="330"/>
      <c r="V542" s="237"/>
      <c r="W542" s="237"/>
      <c r="X542" s="237"/>
      <c r="Y542" s="237"/>
      <c r="Z542" s="237"/>
      <c r="AA542" s="240"/>
      <c r="AB542" s="240"/>
      <c r="AC542" s="240"/>
      <c r="AD542" s="240"/>
      <c r="AE542" s="240"/>
      <c r="AF542" s="240"/>
      <c r="AG542" s="237"/>
      <c r="AH542" s="237"/>
      <c r="AI542" s="237"/>
      <c r="AJ542" s="237"/>
      <c r="AK542" s="237"/>
      <c r="AL542" s="238"/>
    </row>
    <row r="543" spans="1:39" ht="32.4">
      <c r="A543" s="324" t="s">
        <v>757</v>
      </c>
      <c r="B543" s="91"/>
      <c r="C543" s="315">
        <f>SUM(C544:C545)</f>
        <v>0</v>
      </c>
      <c r="D543" s="315">
        <f t="shared" ref="D543:Z543" si="312">SUM(D544:D545)</f>
        <v>0</v>
      </c>
      <c r="E543" s="315">
        <f t="shared" si="312"/>
        <v>0</v>
      </c>
      <c r="F543" s="315">
        <f t="shared" si="312"/>
        <v>0</v>
      </c>
      <c r="G543" s="315">
        <f t="shared" si="312"/>
        <v>0</v>
      </c>
      <c r="H543" s="316">
        <f t="shared" si="312"/>
        <v>0</v>
      </c>
      <c r="I543" s="331">
        <f t="shared" si="312"/>
        <v>19.545999999999999</v>
      </c>
      <c r="J543" s="315">
        <f t="shared" si="312"/>
        <v>12.557</v>
      </c>
      <c r="K543" s="315">
        <f t="shared" si="312"/>
        <v>12.821</v>
      </c>
      <c r="L543" s="315">
        <f t="shared" si="312"/>
        <v>13.334</v>
      </c>
      <c r="M543" s="315">
        <f t="shared" si="312"/>
        <v>13.773999999999999</v>
      </c>
      <c r="N543" s="315">
        <f t="shared" si="312"/>
        <v>14.311</v>
      </c>
      <c r="O543" s="315">
        <f t="shared" si="312"/>
        <v>0</v>
      </c>
      <c r="P543" s="315">
        <f t="shared" si="312"/>
        <v>0</v>
      </c>
      <c r="Q543" s="315">
        <f t="shared" si="312"/>
        <v>0</v>
      </c>
      <c r="R543" s="315">
        <f t="shared" si="312"/>
        <v>0</v>
      </c>
      <c r="S543" s="315">
        <f t="shared" si="312"/>
        <v>0</v>
      </c>
      <c r="T543" s="316">
        <f t="shared" si="312"/>
        <v>0</v>
      </c>
      <c r="U543" s="331">
        <f t="shared" si="312"/>
        <v>72</v>
      </c>
      <c r="V543" s="315">
        <f t="shared" si="312"/>
        <v>52</v>
      </c>
      <c r="W543" s="315">
        <f t="shared" si="312"/>
        <v>52</v>
      </c>
      <c r="X543" s="315">
        <f t="shared" si="312"/>
        <v>52</v>
      </c>
      <c r="Y543" s="315">
        <f t="shared" si="312"/>
        <v>52</v>
      </c>
      <c r="Z543" s="315">
        <f t="shared" si="312"/>
        <v>52</v>
      </c>
      <c r="AA543" s="320">
        <f>AG543/U543/12*1000*1000</f>
        <v>14474.537037037038</v>
      </c>
      <c r="AB543" s="320">
        <f t="shared" ref="AB543" si="313">AH543/V543/12*1000*1000</f>
        <v>24628.205128205129</v>
      </c>
      <c r="AC543" s="320">
        <f t="shared" ref="AC543" si="314">AI543/W543/12*1000*1000</f>
        <v>24628.205128205129</v>
      </c>
      <c r="AD543" s="320">
        <f t="shared" ref="AD543" si="315">AJ543/X543/12*1000*1000</f>
        <v>25663.461538461535</v>
      </c>
      <c r="AE543" s="320">
        <f t="shared" ref="AE543" si="316">AK543/Y543/12*1000*1000</f>
        <v>26586.538461538465</v>
      </c>
      <c r="AF543" s="320">
        <f t="shared" ref="AF543" si="317">AL543/Z543/12*1000*1000</f>
        <v>27650.641025641031</v>
      </c>
      <c r="AG543" s="315">
        <f t="shared" ref="AG543:AL543" si="318">SUM(AG544:AG545)</f>
        <v>12.506</v>
      </c>
      <c r="AH543" s="315">
        <f t="shared" si="318"/>
        <v>15.368</v>
      </c>
      <c r="AI543" s="315">
        <f t="shared" si="318"/>
        <v>15.368</v>
      </c>
      <c r="AJ543" s="315">
        <f t="shared" si="318"/>
        <v>16.013999999999999</v>
      </c>
      <c r="AK543" s="315">
        <f t="shared" si="318"/>
        <v>16.59</v>
      </c>
      <c r="AL543" s="316">
        <f t="shared" si="318"/>
        <v>17.254000000000001</v>
      </c>
    </row>
    <row r="544" spans="1:39" ht="15.6">
      <c r="A544" s="325" t="s">
        <v>684</v>
      </c>
      <c r="B544" s="180" t="s">
        <v>685</v>
      </c>
      <c r="C544" s="178">
        <v>0</v>
      </c>
      <c r="D544" s="178">
        <v>0</v>
      </c>
      <c r="E544" s="178">
        <v>0</v>
      </c>
      <c r="F544" s="178">
        <v>0</v>
      </c>
      <c r="G544" s="178">
        <v>0</v>
      </c>
      <c r="H544" s="179">
        <v>0</v>
      </c>
      <c r="I544" s="332">
        <v>4.6500000000000004</v>
      </c>
      <c r="J544" s="178">
        <v>0</v>
      </c>
      <c r="K544" s="178">
        <v>0</v>
      </c>
      <c r="L544" s="178">
        <v>0</v>
      </c>
      <c r="M544" s="178">
        <v>0</v>
      </c>
      <c r="N544" s="178">
        <v>0</v>
      </c>
      <c r="O544" s="178">
        <v>0</v>
      </c>
      <c r="P544" s="178">
        <v>0</v>
      </c>
      <c r="Q544" s="178">
        <v>0</v>
      </c>
      <c r="R544" s="178">
        <v>0</v>
      </c>
      <c r="S544" s="178">
        <v>0</v>
      </c>
      <c r="T544" s="179">
        <v>0</v>
      </c>
      <c r="U544" s="332">
        <v>0</v>
      </c>
      <c r="V544" s="178">
        <v>0</v>
      </c>
      <c r="W544" s="178">
        <v>0</v>
      </c>
      <c r="X544" s="178">
        <v>0</v>
      </c>
      <c r="Y544" s="178">
        <v>0</v>
      </c>
      <c r="Z544" s="178">
        <v>0</v>
      </c>
      <c r="AA544" s="239" t="e">
        <f>AG544/U544/12*1000*1000</f>
        <v>#DIV/0!</v>
      </c>
      <c r="AB544" s="239" t="e">
        <f t="shared" ref="AB544:AB545" si="319">AH544/V544/12*1000*1000</f>
        <v>#DIV/0!</v>
      </c>
      <c r="AC544" s="239" t="e">
        <f t="shared" ref="AC544:AC545" si="320">AI544/W544/12*1000*1000</f>
        <v>#DIV/0!</v>
      </c>
      <c r="AD544" s="239" t="e">
        <f t="shared" ref="AD544:AD545" si="321">AJ544/X544/12*1000*1000</f>
        <v>#DIV/0!</v>
      </c>
      <c r="AE544" s="239" t="e">
        <f t="shared" ref="AE544:AE545" si="322">AK544/Y544/12*1000*1000</f>
        <v>#DIV/0!</v>
      </c>
      <c r="AF544" s="239" t="e">
        <f t="shared" ref="AF544:AF545" si="323">AL544/Z544/12*1000*1000</f>
        <v>#DIV/0!</v>
      </c>
      <c r="AG544" s="178">
        <v>0</v>
      </c>
      <c r="AH544" s="178">
        <v>0</v>
      </c>
      <c r="AI544" s="178">
        <v>0</v>
      </c>
      <c r="AJ544" s="178">
        <v>0</v>
      </c>
      <c r="AK544" s="178">
        <v>0</v>
      </c>
      <c r="AL544" s="179">
        <v>0</v>
      </c>
    </row>
    <row r="545" spans="1:38" ht="46.8">
      <c r="A545" s="325" t="s">
        <v>686</v>
      </c>
      <c r="B545" s="180" t="s">
        <v>650</v>
      </c>
      <c r="C545" s="178">
        <v>0</v>
      </c>
      <c r="D545" s="178">
        <v>0</v>
      </c>
      <c r="E545" s="178">
        <v>0</v>
      </c>
      <c r="F545" s="178">
        <v>0</v>
      </c>
      <c r="G545" s="178">
        <v>0</v>
      </c>
      <c r="H545" s="179">
        <v>0</v>
      </c>
      <c r="I545" s="332">
        <v>14.896000000000001</v>
      </c>
      <c r="J545" s="178">
        <v>12.557</v>
      </c>
      <c r="K545" s="178">
        <v>12.821</v>
      </c>
      <c r="L545" s="178">
        <v>13.334</v>
      </c>
      <c r="M545" s="178">
        <v>13.773999999999999</v>
      </c>
      <c r="N545" s="178">
        <v>14.311</v>
      </c>
      <c r="O545" s="178">
        <v>0</v>
      </c>
      <c r="P545" s="178">
        <v>0</v>
      </c>
      <c r="Q545" s="178">
        <v>0</v>
      </c>
      <c r="R545" s="178">
        <v>0</v>
      </c>
      <c r="S545" s="178">
        <v>0</v>
      </c>
      <c r="T545" s="179">
        <v>0</v>
      </c>
      <c r="U545" s="332">
        <v>72</v>
      </c>
      <c r="V545" s="178">
        <v>52</v>
      </c>
      <c r="W545" s="178">
        <v>52</v>
      </c>
      <c r="X545" s="178">
        <v>52</v>
      </c>
      <c r="Y545" s="178">
        <v>52</v>
      </c>
      <c r="Z545" s="178">
        <v>52</v>
      </c>
      <c r="AA545" s="239">
        <f>AG545/U545/12*1000*1000</f>
        <v>14474.537037037038</v>
      </c>
      <c r="AB545" s="239">
        <f t="shared" si="319"/>
        <v>24628.205128205129</v>
      </c>
      <c r="AC545" s="239">
        <f t="shared" si="320"/>
        <v>24628.205128205129</v>
      </c>
      <c r="AD545" s="239">
        <f t="shared" si="321"/>
        <v>25663.461538461535</v>
      </c>
      <c r="AE545" s="239">
        <f t="shared" si="322"/>
        <v>26586.538461538465</v>
      </c>
      <c r="AF545" s="239">
        <f t="shared" si="323"/>
        <v>27650.641025641031</v>
      </c>
      <c r="AG545" s="178">
        <v>12.506</v>
      </c>
      <c r="AH545" s="178">
        <v>15.368</v>
      </c>
      <c r="AI545" s="178">
        <v>15.368</v>
      </c>
      <c r="AJ545" s="178">
        <v>16.013999999999999</v>
      </c>
      <c r="AK545" s="178">
        <v>16.59</v>
      </c>
      <c r="AL545" s="179">
        <v>17.254000000000001</v>
      </c>
    </row>
    <row r="546" spans="1:38" ht="16.2">
      <c r="A546" s="324" t="s">
        <v>758</v>
      </c>
      <c r="B546" s="91"/>
      <c r="C546" s="315">
        <f>SUM(C547:C548)</f>
        <v>3.6560000000000001</v>
      </c>
      <c r="D546" s="315">
        <f t="shared" ref="D546:Z546" si="324">SUM(D547:D548)</f>
        <v>3.4220000000000002</v>
      </c>
      <c r="E546" s="315">
        <f t="shared" si="324"/>
        <v>0</v>
      </c>
      <c r="F546" s="315">
        <f t="shared" si="324"/>
        <v>0</v>
      </c>
      <c r="G546" s="315">
        <f t="shared" si="324"/>
        <v>0</v>
      </c>
      <c r="H546" s="316">
        <f t="shared" si="324"/>
        <v>0</v>
      </c>
      <c r="I546" s="331">
        <f t="shared" si="324"/>
        <v>28.948</v>
      </c>
      <c r="J546" s="315">
        <f t="shared" si="324"/>
        <v>29.512</v>
      </c>
      <c r="K546" s="315">
        <f t="shared" si="324"/>
        <v>14.343999999999999</v>
      </c>
      <c r="L546" s="315">
        <f t="shared" si="324"/>
        <v>0</v>
      </c>
      <c r="M546" s="315">
        <f t="shared" si="324"/>
        <v>0</v>
      </c>
      <c r="N546" s="315">
        <f t="shared" si="324"/>
        <v>0</v>
      </c>
      <c r="O546" s="315">
        <f t="shared" si="324"/>
        <v>-2.9170000000000003</v>
      </c>
      <c r="P546" s="315">
        <f t="shared" si="324"/>
        <v>-1.0910000000000002</v>
      </c>
      <c r="Q546" s="315">
        <f t="shared" si="324"/>
        <v>0</v>
      </c>
      <c r="R546" s="315">
        <f t="shared" si="324"/>
        <v>0</v>
      </c>
      <c r="S546" s="315">
        <f t="shared" si="324"/>
        <v>0</v>
      </c>
      <c r="T546" s="316">
        <f t="shared" si="324"/>
        <v>0</v>
      </c>
      <c r="U546" s="331">
        <f t="shared" si="324"/>
        <v>61</v>
      </c>
      <c r="V546" s="315">
        <f t="shared" si="324"/>
        <v>55</v>
      </c>
      <c r="W546" s="315">
        <f t="shared" si="324"/>
        <v>37</v>
      </c>
      <c r="X546" s="315">
        <f t="shared" si="324"/>
        <v>0</v>
      </c>
      <c r="Y546" s="315">
        <f t="shared" si="324"/>
        <v>0</v>
      </c>
      <c r="Z546" s="315">
        <f t="shared" si="324"/>
        <v>0</v>
      </c>
      <c r="AA546" s="320">
        <f>AG546/U546/12*1000*1000</f>
        <v>9230.8743169398895</v>
      </c>
      <c r="AB546" s="320">
        <f t="shared" ref="AB546" si="325">AH546/V546/12*1000*1000</f>
        <v>10187.87878787879</v>
      </c>
      <c r="AC546" s="320">
        <f t="shared" ref="AC546" si="326">AI546/W546/12*1000*1000</f>
        <v>5603.603603603603</v>
      </c>
      <c r="AD546" s="320" t="e">
        <f t="shared" ref="AD546" si="327">AJ546/X546/12*1000*1000</f>
        <v>#DIV/0!</v>
      </c>
      <c r="AE546" s="320" t="e">
        <f t="shared" ref="AE546" si="328">AK546/Y546/12*1000*1000</f>
        <v>#DIV/0!</v>
      </c>
      <c r="AF546" s="320" t="e">
        <f t="shared" ref="AF546" si="329">AL546/Z546/12*1000*1000</f>
        <v>#DIV/0!</v>
      </c>
      <c r="AG546" s="315">
        <f t="shared" ref="AG546:AL546" si="330">SUM(AG547:AG548)</f>
        <v>6.7569999999999997</v>
      </c>
      <c r="AH546" s="315">
        <f t="shared" si="330"/>
        <v>6.7240000000000002</v>
      </c>
      <c r="AI546" s="315">
        <f t="shared" si="330"/>
        <v>2.488</v>
      </c>
      <c r="AJ546" s="315">
        <f t="shared" si="330"/>
        <v>0</v>
      </c>
      <c r="AK546" s="315">
        <f t="shared" si="330"/>
        <v>0</v>
      </c>
      <c r="AL546" s="316">
        <f t="shared" si="330"/>
        <v>0</v>
      </c>
    </row>
    <row r="547" spans="1:38" ht="62.4">
      <c r="A547" s="325" t="s">
        <v>687</v>
      </c>
      <c r="B547" s="180" t="s">
        <v>694</v>
      </c>
      <c r="C547" s="178">
        <v>0</v>
      </c>
      <c r="D547" s="178">
        <v>0</v>
      </c>
      <c r="E547" s="178">
        <v>0</v>
      </c>
      <c r="F547" s="178">
        <v>0</v>
      </c>
      <c r="G547" s="178">
        <v>0</v>
      </c>
      <c r="H547" s="179">
        <v>0</v>
      </c>
      <c r="I547" s="332">
        <v>18.001999999999999</v>
      </c>
      <c r="J547" s="178">
        <v>21.35</v>
      </c>
      <c r="K547" s="178">
        <v>14.343999999999999</v>
      </c>
      <c r="L547" s="178">
        <v>0</v>
      </c>
      <c r="M547" s="178">
        <v>0</v>
      </c>
      <c r="N547" s="178">
        <v>0</v>
      </c>
      <c r="O547" s="178">
        <v>-2.0030000000000001</v>
      </c>
      <c r="P547" s="178">
        <v>0.35</v>
      </c>
      <c r="Q547" s="178">
        <v>0</v>
      </c>
      <c r="R547" s="178">
        <v>0</v>
      </c>
      <c r="S547" s="178">
        <v>0</v>
      </c>
      <c r="T547" s="179">
        <v>0</v>
      </c>
      <c r="U547" s="332">
        <v>39</v>
      </c>
      <c r="V547" s="178">
        <v>37</v>
      </c>
      <c r="W547" s="178">
        <v>37</v>
      </c>
      <c r="X547" s="178">
        <v>0</v>
      </c>
      <c r="Y547" s="178">
        <v>0</v>
      </c>
      <c r="Z547" s="178">
        <v>0</v>
      </c>
      <c r="AA547" s="239">
        <f t="shared" ref="AA547:AA548" si="331">AG547/U547/12*1000*1000</f>
        <v>7489.3162393162384</v>
      </c>
      <c r="AB547" s="239">
        <f t="shared" ref="AB547:AB549" si="332">AH547/V547/12*1000*1000</f>
        <v>9173.4234234234245</v>
      </c>
      <c r="AC547" s="239">
        <f t="shared" ref="AC547:AC549" si="333">AI547/W547/12*1000*1000</f>
        <v>5603.603603603603</v>
      </c>
      <c r="AD547" s="239" t="e">
        <f t="shared" ref="AD547:AD549" si="334">AJ547/X547/12*1000*1000</f>
        <v>#DIV/0!</v>
      </c>
      <c r="AE547" s="239" t="e">
        <f t="shared" ref="AE547:AE549" si="335">AK547/Y547/12*1000*1000</f>
        <v>#DIV/0!</v>
      </c>
      <c r="AF547" s="239" t="e">
        <f t="shared" ref="AF547:AF549" si="336">AL547/Z547/12*1000*1000</f>
        <v>#DIV/0!</v>
      </c>
      <c r="AG547" s="178">
        <v>3.5049999999999999</v>
      </c>
      <c r="AH547" s="178">
        <v>4.0730000000000004</v>
      </c>
      <c r="AI547" s="178">
        <v>2.488</v>
      </c>
      <c r="AJ547" s="178">
        <v>0</v>
      </c>
      <c r="AK547" s="178">
        <v>0</v>
      </c>
      <c r="AL547" s="179">
        <v>0</v>
      </c>
    </row>
    <row r="548" spans="1:38" ht="31.2">
      <c r="A548" s="325" t="s">
        <v>651</v>
      </c>
      <c r="B548" s="180" t="s">
        <v>695</v>
      </c>
      <c r="C548" s="178">
        <v>3.6560000000000001</v>
      </c>
      <c r="D548" s="178">
        <v>3.4220000000000002</v>
      </c>
      <c r="E548" s="178">
        <v>0</v>
      </c>
      <c r="F548" s="178">
        <v>0</v>
      </c>
      <c r="G548" s="178">
        <v>0</v>
      </c>
      <c r="H548" s="179">
        <v>0</v>
      </c>
      <c r="I548" s="332">
        <v>10.946</v>
      </c>
      <c r="J548" s="178">
        <v>8.1620000000000008</v>
      </c>
      <c r="K548" s="178">
        <v>0</v>
      </c>
      <c r="L548" s="178">
        <v>0</v>
      </c>
      <c r="M548" s="178">
        <v>0</v>
      </c>
      <c r="N548" s="178">
        <v>0</v>
      </c>
      <c r="O548" s="178">
        <v>-0.91400000000000003</v>
      </c>
      <c r="P548" s="178">
        <v>-1.4410000000000001</v>
      </c>
      <c r="Q548" s="178">
        <v>0</v>
      </c>
      <c r="R548" s="178">
        <v>0</v>
      </c>
      <c r="S548" s="178">
        <v>0</v>
      </c>
      <c r="T548" s="179">
        <v>0</v>
      </c>
      <c r="U548" s="332">
        <v>22</v>
      </c>
      <c r="V548" s="178">
        <v>18</v>
      </c>
      <c r="W548" s="178">
        <v>0</v>
      </c>
      <c r="X548" s="178">
        <v>0</v>
      </c>
      <c r="Y548" s="178">
        <v>0</v>
      </c>
      <c r="Z548" s="178">
        <v>0</v>
      </c>
      <c r="AA548" s="239">
        <f t="shared" si="331"/>
        <v>12318.181818181818</v>
      </c>
      <c r="AB548" s="239">
        <f t="shared" si="332"/>
        <v>12273.148148148146</v>
      </c>
      <c r="AC548" s="239" t="e">
        <f t="shared" si="333"/>
        <v>#DIV/0!</v>
      </c>
      <c r="AD548" s="239" t="e">
        <f t="shared" si="334"/>
        <v>#DIV/0!</v>
      </c>
      <c r="AE548" s="239" t="e">
        <f t="shared" si="335"/>
        <v>#DIV/0!</v>
      </c>
      <c r="AF548" s="239" t="e">
        <f t="shared" si="336"/>
        <v>#DIV/0!</v>
      </c>
      <c r="AG548" s="178">
        <v>3.2519999999999998</v>
      </c>
      <c r="AH548" s="178">
        <v>2.6509999999999998</v>
      </c>
      <c r="AI548" s="178">
        <v>0</v>
      </c>
      <c r="AJ548" s="178">
        <v>0</v>
      </c>
      <c r="AK548" s="178">
        <v>0</v>
      </c>
      <c r="AL548" s="179">
        <v>0</v>
      </c>
    </row>
    <row r="549" spans="1:38" ht="16.2">
      <c r="A549" s="324" t="s">
        <v>760</v>
      </c>
      <c r="B549" s="91"/>
      <c r="C549" s="315">
        <f>SUM(C550:C555)</f>
        <v>4.1959999999999997</v>
      </c>
      <c r="D549" s="315">
        <f t="shared" ref="D549:Z549" si="337">SUM(D550:D555)</f>
        <v>4.9660000000000002</v>
      </c>
      <c r="E549" s="315">
        <f t="shared" si="337"/>
        <v>8.7059999999999995</v>
      </c>
      <c r="F549" s="315">
        <f t="shared" si="337"/>
        <v>8.7119999999999997</v>
      </c>
      <c r="G549" s="315">
        <f t="shared" si="337"/>
        <v>9.3629999999999995</v>
      </c>
      <c r="H549" s="316">
        <f t="shared" si="337"/>
        <v>3.2430000000000003</v>
      </c>
      <c r="I549" s="331">
        <f t="shared" si="337"/>
        <v>95.816000000000003</v>
      </c>
      <c r="J549" s="315">
        <f t="shared" si="337"/>
        <v>83.908000000000001</v>
      </c>
      <c r="K549" s="315">
        <f t="shared" si="337"/>
        <v>86.951000000000008</v>
      </c>
      <c r="L549" s="315">
        <f t="shared" si="337"/>
        <v>89.622</v>
      </c>
      <c r="M549" s="315">
        <f t="shared" si="337"/>
        <v>92.174000000000007</v>
      </c>
      <c r="N549" s="315">
        <f t="shared" si="337"/>
        <v>95.932000000000002</v>
      </c>
      <c r="O549" s="315">
        <f t="shared" si="337"/>
        <v>0.51800000000000002</v>
      </c>
      <c r="P549" s="315">
        <f t="shared" si="337"/>
        <v>1.0110000000000001</v>
      </c>
      <c r="Q549" s="315">
        <f t="shared" si="337"/>
        <v>-0.40199999999999991</v>
      </c>
      <c r="R549" s="315">
        <f t="shared" si="337"/>
        <v>0.70199999999999996</v>
      </c>
      <c r="S549" s="315">
        <f t="shared" si="337"/>
        <v>0.6419999999999999</v>
      </c>
      <c r="T549" s="316">
        <f t="shared" si="337"/>
        <v>1.0550000000000002</v>
      </c>
      <c r="U549" s="331">
        <f t="shared" si="337"/>
        <v>11</v>
      </c>
      <c r="V549" s="315">
        <f t="shared" si="337"/>
        <v>13</v>
      </c>
      <c r="W549" s="315">
        <f t="shared" si="337"/>
        <v>25</v>
      </c>
      <c r="X549" s="315">
        <f t="shared" si="337"/>
        <v>25</v>
      </c>
      <c r="Y549" s="315">
        <f t="shared" si="337"/>
        <v>27</v>
      </c>
      <c r="Z549" s="315">
        <f t="shared" si="337"/>
        <v>29</v>
      </c>
      <c r="AA549" s="320">
        <f>AG549/U549/12*1000*1000</f>
        <v>10287.87878787879</v>
      </c>
      <c r="AB549" s="320">
        <f t="shared" si="332"/>
        <v>11987.179487179486</v>
      </c>
      <c r="AC549" s="320">
        <f t="shared" si="333"/>
        <v>14260.000000000002</v>
      </c>
      <c r="AD549" s="320">
        <f t="shared" si="334"/>
        <v>14693.333333333332</v>
      </c>
      <c r="AE549" s="320">
        <f t="shared" si="335"/>
        <v>14141.975308641975</v>
      </c>
      <c r="AF549" s="320">
        <f t="shared" si="336"/>
        <v>13566.091954022988</v>
      </c>
      <c r="AG549" s="315">
        <f t="shared" ref="AG549:AL549" si="338">SUM(AG550:AG555)</f>
        <v>1.3580000000000001</v>
      </c>
      <c r="AH549" s="315">
        <f t="shared" si="338"/>
        <v>1.87</v>
      </c>
      <c r="AI549" s="315">
        <f t="shared" si="338"/>
        <v>4.2780000000000005</v>
      </c>
      <c r="AJ549" s="315">
        <f t="shared" si="338"/>
        <v>4.4079999999999995</v>
      </c>
      <c r="AK549" s="315">
        <f t="shared" si="338"/>
        <v>4.5819999999999999</v>
      </c>
      <c r="AL549" s="316">
        <f t="shared" si="338"/>
        <v>4.7210000000000001</v>
      </c>
    </row>
    <row r="550" spans="1:38" ht="31.2">
      <c r="A550" s="325" t="s">
        <v>651</v>
      </c>
      <c r="B550" s="180" t="s">
        <v>695</v>
      </c>
      <c r="C550" s="178">
        <v>0</v>
      </c>
      <c r="D550" s="178">
        <v>0</v>
      </c>
      <c r="E550" s="178">
        <v>2.7250000000000001</v>
      </c>
      <c r="F550" s="178">
        <v>2.7250000000000001</v>
      </c>
      <c r="G550" s="178">
        <v>2.7250000000000001</v>
      </c>
      <c r="H550" s="179">
        <v>2.7250000000000001</v>
      </c>
      <c r="I550" s="332">
        <v>0</v>
      </c>
      <c r="J550" s="178">
        <v>0</v>
      </c>
      <c r="K550" s="178">
        <v>6.5</v>
      </c>
      <c r="L550" s="178">
        <v>6.5</v>
      </c>
      <c r="M550" s="178">
        <v>6.5</v>
      </c>
      <c r="N550" s="178">
        <v>6.5</v>
      </c>
      <c r="O550" s="178">
        <v>0</v>
      </c>
      <c r="P550" s="178">
        <v>0</v>
      </c>
      <c r="Q550" s="178">
        <v>-1.5</v>
      </c>
      <c r="R550" s="178">
        <v>-0.8</v>
      </c>
      <c r="S550" s="178">
        <v>-0.8</v>
      </c>
      <c r="T550" s="179">
        <v>-0.8</v>
      </c>
      <c r="U550" s="332">
        <v>0</v>
      </c>
      <c r="V550" s="178">
        <v>0</v>
      </c>
      <c r="W550" s="178">
        <v>12</v>
      </c>
      <c r="X550" s="178">
        <v>12</v>
      </c>
      <c r="Y550" s="178">
        <v>12</v>
      </c>
      <c r="Z550" s="178">
        <v>12</v>
      </c>
      <c r="AA550" s="239" t="e">
        <f t="shared" ref="AA550:AA555" si="339">AG550/U550/12*1000*1000</f>
        <v>#DIV/0!</v>
      </c>
      <c r="AB550" s="239" t="e">
        <f t="shared" ref="AB550:AB555" si="340">AH550/V550/12*1000*1000</f>
        <v>#DIV/0!</v>
      </c>
      <c r="AC550" s="239">
        <f t="shared" ref="AC550:AC555" si="341">AI550/W550/12*1000*1000</f>
        <v>15583.333333333336</v>
      </c>
      <c r="AD550" s="239">
        <f t="shared" ref="AD550:AD555" si="342">AJ550/X550/12*1000*1000</f>
        <v>15972.222222222221</v>
      </c>
      <c r="AE550" s="239">
        <f t="shared" ref="AE550:AE555" si="343">AK550/Y550/12*1000*1000</f>
        <v>16666.666666666668</v>
      </c>
      <c r="AF550" s="239">
        <f t="shared" ref="AF550:AF555" si="344">AL550/Z550/12*1000*1000</f>
        <v>16666.666666666668</v>
      </c>
      <c r="AG550" s="178">
        <v>0</v>
      </c>
      <c r="AH550" s="178">
        <v>0</v>
      </c>
      <c r="AI550" s="178">
        <v>2.2440000000000002</v>
      </c>
      <c r="AJ550" s="178">
        <v>2.2999999999999998</v>
      </c>
      <c r="AK550" s="178">
        <v>2.4</v>
      </c>
      <c r="AL550" s="179">
        <v>2.4</v>
      </c>
    </row>
    <row r="551" spans="1:38" ht="46.8">
      <c r="A551" s="325" t="s">
        <v>688</v>
      </c>
      <c r="B551" s="180" t="s">
        <v>689</v>
      </c>
      <c r="C551" s="178">
        <v>0</v>
      </c>
      <c r="D551" s="178">
        <v>0</v>
      </c>
      <c r="E551" s="178">
        <v>0</v>
      </c>
      <c r="F551" s="178">
        <v>0</v>
      </c>
      <c r="G551" s="178">
        <v>0</v>
      </c>
      <c r="H551" s="179">
        <v>0</v>
      </c>
      <c r="I551" s="332">
        <v>3.6</v>
      </c>
      <c r="J551" s="178">
        <v>3</v>
      </c>
      <c r="K551" s="178">
        <v>0.6</v>
      </c>
      <c r="L551" s="178">
        <v>0</v>
      </c>
      <c r="M551" s="178">
        <v>0</v>
      </c>
      <c r="N551" s="178">
        <v>0</v>
      </c>
      <c r="O551" s="178">
        <v>0</v>
      </c>
      <c r="P551" s="178">
        <v>0.1</v>
      </c>
      <c r="Q551" s="178">
        <v>0.01</v>
      </c>
      <c r="R551" s="178">
        <v>0</v>
      </c>
      <c r="S551" s="178">
        <v>0</v>
      </c>
      <c r="T551" s="179">
        <v>0</v>
      </c>
      <c r="U551" s="332">
        <v>2</v>
      </c>
      <c r="V551" s="178">
        <v>1</v>
      </c>
      <c r="W551" s="178">
        <v>1</v>
      </c>
      <c r="X551" s="178">
        <v>0</v>
      </c>
      <c r="Y551" s="178">
        <v>0</v>
      </c>
      <c r="Z551" s="178">
        <v>0</v>
      </c>
      <c r="AA551" s="239">
        <f t="shared" si="339"/>
        <v>4208.3333333333339</v>
      </c>
      <c r="AB551" s="239">
        <f t="shared" si="340"/>
        <v>12166.666666666666</v>
      </c>
      <c r="AC551" s="239">
        <f t="shared" si="341"/>
        <v>3083.3333333333335</v>
      </c>
      <c r="AD551" s="239" t="e">
        <f t="shared" si="342"/>
        <v>#DIV/0!</v>
      </c>
      <c r="AE551" s="239" t="e">
        <f t="shared" si="343"/>
        <v>#DIV/0!</v>
      </c>
      <c r="AF551" s="239" t="e">
        <f t="shared" si="344"/>
        <v>#DIV/0!</v>
      </c>
      <c r="AG551" s="178">
        <v>0.10100000000000001</v>
      </c>
      <c r="AH551" s="178">
        <v>0.14599999999999999</v>
      </c>
      <c r="AI551" s="178">
        <v>3.6999999999999998E-2</v>
      </c>
      <c r="AJ551" s="178">
        <v>0</v>
      </c>
      <c r="AK551" s="178">
        <v>0</v>
      </c>
      <c r="AL551" s="179">
        <v>0</v>
      </c>
    </row>
    <row r="552" spans="1:38" ht="15.6">
      <c r="A552" s="325" t="s">
        <v>653</v>
      </c>
      <c r="B552" s="180" t="s">
        <v>654</v>
      </c>
      <c r="C552" s="178">
        <v>0</v>
      </c>
      <c r="D552" s="178">
        <v>0</v>
      </c>
      <c r="E552" s="178">
        <v>0</v>
      </c>
      <c r="F552" s="178">
        <v>0</v>
      </c>
      <c r="G552" s="178">
        <v>0</v>
      </c>
      <c r="H552" s="179">
        <v>0</v>
      </c>
      <c r="I552" s="332">
        <v>0</v>
      </c>
      <c r="J552" s="178">
        <v>4.3</v>
      </c>
      <c r="K552" s="178">
        <v>6.02</v>
      </c>
      <c r="L552" s="178">
        <v>6.26</v>
      </c>
      <c r="M552" s="178">
        <v>6.4669999999999996</v>
      </c>
      <c r="N552" s="178">
        <v>6.7190000000000003</v>
      </c>
      <c r="O552" s="178">
        <v>0</v>
      </c>
      <c r="P552" s="178">
        <v>0.53800000000000003</v>
      </c>
      <c r="Q552" s="178">
        <v>0.54800000000000004</v>
      </c>
      <c r="R552" s="178">
        <v>0.56999999999999995</v>
      </c>
      <c r="S552" s="178">
        <v>0.58899999999999997</v>
      </c>
      <c r="T552" s="179">
        <v>0.61199999999999999</v>
      </c>
      <c r="U552" s="332">
        <v>0</v>
      </c>
      <c r="V552" s="178">
        <v>3</v>
      </c>
      <c r="W552" s="178">
        <v>3</v>
      </c>
      <c r="X552" s="178">
        <v>3</v>
      </c>
      <c r="Y552" s="178">
        <v>3</v>
      </c>
      <c r="Z552" s="178">
        <v>3</v>
      </c>
      <c r="AA552" s="239" t="e">
        <f t="shared" si="339"/>
        <v>#DIV/0!</v>
      </c>
      <c r="AB552" s="239">
        <f t="shared" si="340"/>
        <v>5222.2222222222217</v>
      </c>
      <c r="AC552" s="239">
        <f t="shared" si="341"/>
        <v>8444.4444444444434</v>
      </c>
      <c r="AD552" s="239">
        <f t="shared" si="342"/>
        <v>8805.5555555555547</v>
      </c>
      <c r="AE552" s="239">
        <f t="shared" si="343"/>
        <v>9111.1111111111113</v>
      </c>
      <c r="AF552" s="239">
        <f t="shared" si="344"/>
        <v>9472.2222222222226</v>
      </c>
      <c r="AG552" s="178">
        <v>0</v>
      </c>
      <c r="AH552" s="178">
        <v>0.188</v>
      </c>
      <c r="AI552" s="178">
        <v>0.30399999999999999</v>
      </c>
      <c r="AJ552" s="178">
        <v>0.317</v>
      </c>
      <c r="AK552" s="178">
        <v>0.32800000000000001</v>
      </c>
      <c r="AL552" s="179">
        <v>0.34100000000000003</v>
      </c>
    </row>
    <row r="553" spans="1:38" ht="15.6">
      <c r="A553" s="325" t="s">
        <v>652</v>
      </c>
      <c r="B553" s="180" t="s">
        <v>647</v>
      </c>
      <c r="C553" s="178">
        <v>4.1959999999999997</v>
      </c>
      <c r="D553" s="178">
        <v>4.9660000000000002</v>
      </c>
      <c r="E553" s="178">
        <v>5.9809999999999999</v>
      </c>
      <c r="F553" s="178">
        <v>5.9870000000000001</v>
      </c>
      <c r="G553" s="178">
        <v>6.6379999999999999</v>
      </c>
      <c r="H553" s="179">
        <v>0.51800000000000002</v>
      </c>
      <c r="I553" s="332">
        <v>4.194</v>
      </c>
      <c r="J553" s="178">
        <v>4.9660000000000002</v>
      </c>
      <c r="K553" s="178">
        <v>5.6760000000000002</v>
      </c>
      <c r="L553" s="178">
        <v>5.9809999999999999</v>
      </c>
      <c r="M553" s="178">
        <v>5.9870000000000001</v>
      </c>
      <c r="N553" s="178">
        <v>6.6379999999999999</v>
      </c>
      <c r="O553" s="178">
        <v>0.51800000000000002</v>
      </c>
      <c r="P553" s="178">
        <v>0.373</v>
      </c>
      <c r="Q553" s="178">
        <v>0.54</v>
      </c>
      <c r="R553" s="178">
        <v>0.93200000000000005</v>
      </c>
      <c r="S553" s="178">
        <v>0.85299999999999998</v>
      </c>
      <c r="T553" s="179">
        <v>1.2430000000000001</v>
      </c>
      <c r="U553" s="332">
        <v>3</v>
      </c>
      <c r="V553" s="178">
        <v>3</v>
      </c>
      <c r="W553" s="178">
        <v>4</v>
      </c>
      <c r="X553" s="178">
        <v>5</v>
      </c>
      <c r="Y553" s="178">
        <v>7</v>
      </c>
      <c r="Z553" s="178">
        <v>9</v>
      </c>
      <c r="AA553" s="239">
        <f t="shared" si="339"/>
        <v>8916.6666666666661</v>
      </c>
      <c r="AB553" s="239">
        <f t="shared" si="340"/>
        <v>17249.999999999996</v>
      </c>
      <c r="AC553" s="239">
        <f t="shared" si="341"/>
        <v>18020.833333333332</v>
      </c>
      <c r="AD553" s="239">
        <f t="shared" si="342"/>
        <v>15466.666666666668</v>
      </c>
      <c r="AE553" s="239">
        <f t="shared" si="343"/>
        <v>11428.571428571429</v>
      </c>
      <c r="AF553" s="239">
        <f t="shared" si="344"/>
        <v>9722.2222222222226</v>
      </c>
      <c r="AG553" s="178">
        <v>0.32100000000000001</v>
      </c>
      <c r="AH553" s="178">
        <v>0.621</v>
      </c>
      <c r="AI553" s="178">
        <v>0.86499999999999999</v>
      </c>
      <c r="AJ553" s="178">
        <v>0.92800000000000005</v>
      </c>
      <c r="AK553" s="178">
        <v>0.96</v>
      </c>
      <c r="AL553" s="179">
        <v>1.05</v>
      </c>
    </row>
    <row r="554" spans="1:38" ht="30.75" customHeight="1">
      <c r="A554" s="325" t="s">
        <v>690</v>
      </c>
      <c r="B554" s="180" t="s">
        <v>696</v>
      </c>
      <c r="C554" s="178">
        <v>0</v>
      </c>
      <c r="D554" s="178">
        <v>0</v>
      </c>
      <c r="E554" s="178">
        <v>0</v>
      </c>
      <c r="F554" s="178">
        <v>0</v>
      </c>
      <c r="G554" s="178">
        <v>0</v>
      </c>
      <c r="H554" s="179">
        <v>0</v>
      </c>
      <c r="I554" s="332">
        <v>5.117</v>
      </c>
      <c r="J554" s="178">
        <v>7.0039999999999996</v>
      </c>
      <c r="K554" s="178">
        <v>2.16</v>
      </c>
      <c r="L554" s="178">
        <v>2.246</v>
      </c>
      <c r="M554" s="178">
        <v>2.3199999999999998</v>
      </c>
      <c r="N554" s="178">
        <v>2.41</v>
      </c>
      <c r="O554" s="178">
        <v>0</v>
      </c>
      <c r="P554" s="178">
        <v>0</v>
      </c>
      <c r="Q554" s="178">
        <v>0</v>
      </c>
      <c r="R554" s="178">
        <v>0</v>
      </c>
      <c r="S554" s="178">
        <v>0</v>
      </c>
      <c r="T554" s="179">
        <v>0</v>
      </c>
      <c r="U554" s="332">
        <v>6</v>
      </c>
      <c r="V554" s="178">
        <v>6</v>
      </c>
      <c r="W554" s="178">
        <v>5</v>
      </c>
      <c r="X554" s="178">
        <v>5</v>
      </c>
      <c r="Y554" s="178">
        <v>5</v>
      </c>
      <c r="Z554" s="178">
        <v>5</v>
      </c>
      <c r="AA554" s="239">
        <f t="shared" si="339"/>
        <v>13000</v>
      </c>
      <c r="AB554" s="239">
        <f t="shared" si="340"/>
        <v>12708.333333333334</v>
      </c>
      <c r="AC554" s="239">
        <f t="shared" si="341"/>
        <v>13799.999999999998</v>
      </c>
      <c r="AD554" s="239">
        <f t="shared" si="342"/>
        <v>14383.333333333332</v>
      </c>
      <c r="AE554" s="239">
        <f t="shared" si="343"/>
        <v>14900.000000000002</v>
      </c>
      <c r="AF554" s="239">
        <f t="shared" si="344"/>
        <v>15500</v>
      </c>
      <c r="AG554" s="178">
        <v>0.93600000000000005</v>
      </c>
      <c r="AH554" s="178">
        <v>0.91500000000000004</v>
      </c>
      <c r="AI554" s="178">
        <v>0.82799999999999996</v>
      </c>
      <c r="AJ554" s="178">
        <v>0.86299999999999999</v>
      </c>
      <c r="AK554" s="178">
        <v>0.89400000000000002</v>
      </c>
      <c r="AL554" s="179">
        <v>0.93</v>
      </c>
    </row>
    <row r="555" spans="1:38" ht="46.8">
      <c r="A555" s="325" t="s">
        <v>691</v>
      </c>
      <c r="B555" s="180" t="s">
        <v>650</v>
      </c>
      <c r="C555" s="178">
        <v>0</v>
      </c>
      <c r="D555" s="178">
        <v>0</v>
      </c>
      <c r="E555" s="178">
        <v>0</v>
      </c>
      <c r="F555" s="178">
        <v>0</v>
      </c>
      <c r="G555" s="178">
        <v>0</v>
      </c>
      <c r="H555" s="179">
        <v>0</v>
      </c>
      <c r="I555" s="332">
        <v>82.905000000000001</v>
      </c>
      <c r="J555" s="178">
        <v>64.638000000000005</v>
      </c>
      <c r="K555" s="178">
        <v>65.995000000000005</v>
      </c>
      <c r="L555" s="178">
        <v>68.635000000000005</v>
      </c>
      <c r="M555" s="178">
        <v>70.900000000000006</v>
      </c>
      <c r="N555" s="178">
        <v>73.665000000000006</v>
      </c>
      <c r="O555" s="178">
        <v>0</v>
      </c>
      <c r="P555" s="178">
        <v>0</v>
      </c>
      <c r="Q555" s="178">
        <v>0</v>
      </c>
      <c r="R555" s="178">
        <v>0</v>
      </c>
      <c r="S555" s="178">
        <v>0</v>
      </c>
      <c r="T555" s="179">
        <v>0</v>
      </c>
      <c r="U555" s="332">
        <v>0</v>
      </c>
      <c r="V555" s="178">
        <v>0</v>
      </c>
      <c r="W555" s="178">
        <v>0</v>
      </c>
      <c r="X555" s="178">
        <v>0</v>
      </c>
      <c r="Y555" s="178">
        <v>0</v>
      </c>
      <c r="Z555" s="178">
        <v>0</v>
      </c>
      <c r="AA555" s="239" t="e">
        <f t="shared" si="339"/>
        <v>#DIV/0!</v>
      </c>
      <c r="AB555" s="239" t="e">
        <f t="shared" si="340"/>
        <v>#DIV/0!</v>
      </c>
      <c r="AC555" s="239" t="e">
        <f t="shared" si="341"/>
        <v>#DIV/0!</v>
      </c>
      <c r="AD555" s="239" t="e">
        <f t="shared" si="342"/>
        <v>#DIV/0!</v>
      </c>
      <c r="AE555" s="239" t="e">
        <f t="shared" si="343"/>
        <v>#DIV/0!</v>
      </c>
      <c r="AF555" s="239" t="e">
        <f t="shared" si="344"/>
        <v>#DIV/0!</v>
      </c>
      <c r="AG555" s="178">
        <v>0</v>
      </c>
      <c r="AH555" s="178">
        <v>0</v>
      </c>
      <c r="AI555" s="178">
        <v>0</v>
      </c>
      <c r="AJ555" s="178">
        <v>0</v>
      </c>
      <c r="AK555" s="178">
        <v>0</v>
      </c>
      <c r="AL555" s="179">
        <v>0</v>
      </c>
    </row>
    <row r="556" spans="1:38" ht="15.6">
      <c r="A556" s="325"/>
      <c r="B556" s="180"/>
      <c r="C556" s="178"/>
      <c r="D556" s="178"/>
      <c r="E556" s="178"/>
      <c r="F556" s="178"/>
      <c r="G556" s="178"/>
      <c r="H556" s="179"/>
      <c r="I556" s="332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9"/>
      <c r="U556" s="332"/>
      <c r="V556" s="178"/>
      <c r="W556" s="178"/>
      <c r="X556" s="178"/>
      <c r="Y556" s="178"/>
      <c r="Z556" s="178"/>
      <c r="AA556" s="239"/>
      <c r="AB556" s="239"/>
      <c r="AC556" s="239"/>
      <c r="AD556" s="239"/>
      <c r="AE556" s="239"/>
      <c r="AF556" s="239"/>
      <c r="AG556" s="178"/>
      <c r="AH556" s="178"/>
      <c r="AI556" s="178"/>
      <c r="AJ556" s="178"/>
      <c r="AK556" s="178"/>
      <c r="AL556" s="179"/>
    </row>
    <row r="557" spans="1:38" ht="15.6">
      <c r="A557" s="325"/>
      <c r="B557" s="180"/>
      <c r="C557" s="178"/>
      <c r="D557" s="178"/>
      <c r="E557" s="178"/>
      <c r="F557" s="178"/>
      <c r="G557" s="178"/>
      <c r="H557" s="179"/>
      <c r="I557" s="332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9"/>
      <c r="U557" s="332"/>
      <c r="V557" s="178"/>
      <c r="W557" s="178"/>
      <c r="X557" s="178"/>
      <c r="Y557" s="178"/>
      <c r="Z557" s="178"/>
      <c r="AA557" s="239"/>
      <c r="AB557" s="239"/>
      <c r="AC557" s="239"/>
      <c r="AD557" s="239"/>
      <c r="AE557" s="239"/>
      <c r="AF557" s="239"/>
      <c r="AG557" s="178"/>
      <c r="AH557" s="178"/>
      <c r="AI557" s="178"/>
      <c r="AJ557" s="178"/>
      <c r="AK557" s="178"/>
      <c r="AL557" s="179"/>
    </row>
    <row r="558" spans="1:38" ht="31.2">
      <c r="A558" s="181" t="s">
        <v>269</v>
      </c>
      <c r="B558" s="182"/>
      <c r="C558" s="86">
        <f>SUM(C560:C574)</f>
        <v>0</v>
      </c>
      <c r="D558" s="86">
        <f t="shared" ref="D558:AL558" si="345">SUM(D560:D574)</f>
        <v>0</v>
      </c>
      <c r="E558" s="86">
        <f t="shared" si="345"/>
        <v>0</v>
      </c>
      <c r="F558" s="86">
        <f t="shared" si="345"/>
        <v>0</v>
      </c>
      <c r="G558" s="86">
        <f t="shared" si="345"/>
        <v>0</v>
      </c>
      <c r="H558" s="94">
        <f t="shared" si="345"/>
        <v>0</v>
      </c>
      <c r="I558" s="328">
        <f t="shared" si="345"/>
        <v>0</v>
      </c>
      <c r="J558" s="86">
        <f t="shared" si="345"/>
        <v>0</v>
      </c>
      <c r="K558" s="86">
        <f t="shared" si="345"/>
        <v>0</v>
      </c>
      <c r="L558" s="86">
        <f t="shared" si="345"/>
        <v>0</v>
      </c>
      <c r="M558" s="86">
        <f t="shared" si="345"/>
        <v>0</v>
      </c>
      <c r="N558" s="86">
        <f t="shared" si="345"/>
        <v>0</v>
      </c>
      <c r="O558" s="86">
        <f t="shared" si="345"/>
        <v>0</v>
      </c>
      <c r="P558" s="86">
        <f t="shared" si="345"/>
        <v>0</v>
      </c>
      <c r="Q558" s="86">
        <f t="shared" si="345"/>
        <v>0</v>
      </c>
      <c r="R558" s="86">
        <f t="shared" si="345"/>
        <v>0</v>
      </c>
      <c r="S558" s="86">
        <f t="shared" si="345"/>
        <v>0</v>
      </c>
      <c r="T558" s="94">
        <f t="shared" si="345"/>
        <v>0</v>
      </c>
      <c r="U558" s="328">
        <f t="shared" si="345"/>
        <v>0</v>
      </c>
      <c r="V558" s="86">
        <f t="shared" si="345"/>
        <v>0</v>
      </c>
      <c r="W558" s="86">
        <f t="shared" si="345"/>
        <v>0</v>
      </c>
      <c r="X558" s="86">
        <f t="shared" si="345"/>
        <v>0</v>
      </c>
      <c r="Y558" s="86">
        <f t="shared" si="345"/>
        <v>0</v>
      </c>
      <c r="Z558" s="86">
        <f t="shared" si="345"/>
        <v>0</v>
      </c>
      <c r="AA558" s="86" t="e">
        <f>AVERAGE(AA560:AA574)</f>
        <v>#DIV/0!</v>
      </c>
      <c r="AB558" s="86" t="e">
        <f t="shared" ref="AB558:AF558" si="346">AVERAGE(AB560:AB574)</f>
        <v>#DIV/0!</v>
      </c>
      <c r="AC558" s="86" t="e">
        <f t="shared" si="346"/>
        <v>#DIV/0!</v>
      </c>
      <c r="AD558" s="86" t="e">
        <f t="shared" si="346"/>
        <v>#DIV/0!</v>
      </c>
      <c r="AE558" s="86" t="e">
        <f t="shared" si="346"/>
        <v>#DIV/0!</v>
      </c>
      <c r="AF558" s="86" t="e">
        <f t="shared" si="346"/>
        <v>#DIV/0!</v>
      </c>
      <c r="AG558" s="86">
        <f t="shared" si="345"/>
        <v>0</v>
      </c>
      <c r="AH558" s="86">
        <f t="shared" si="345"/>
        <v>0</v>
      </c>
      <c r="AI558" s="86">
        <f t="shared" si="345"/>
        <v>0</v>
      </c>
      <c r="AJ558" s="86">
        <f t="shared" si="345"/>
        <v>0</v>
      </c>
      <c r="AK558" s="86">
        <f t="shared" si="345"/>
        <v>0</v>
      </c>
      <c r="AL558" s="94">
        <f t="shared" si="345"/>
        <v>0</v>
      </c>
    </row>
    <row r="559" spans="1:38" ht="15.6">
      <c r="A559" s="323" t="s">
        <v>239</v>
      </c>
      <c r="B559" s="85"/>
      <c r="C559" s="237"/>
      <c r="D559" s="237"/>
      <c r="E559" s="237"/>
      <c r="F559" s="237"/>
      <c r="G559" s="237"/>
      <c r="H559" s="238"/>
      <c r="I559" s="330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8"/>
      <c r="U559" s="330"/>
      <c r="V559" s="237"/>
      <c r="W559" s="237"/>
      <c r="X559" s="237"/>
      <c r="Y559" s="237"/>
      <c r="Z559" s="237"/>
      <c r="AA559" s="237"/>
      <c r="AB559" s="237"/>
      <c r="AC559" s="237"/>
      <c r="AD559" s="237"/>
      <c r="AE559" s="237"/>
      <c r="AF559" s="237"/>
      <c r="AG559" s="237"/>
      <c r="AH559" s="237"/>
      <c r="AI559" s="237"/>
      <c r="AJ559" s="237"/>
      <c r="AK559" s="237"/>
      <c r="AL559" s="238"/>
    </row>
    <row r="560" spans="1:38" ht="15.6">
      <c r="A560" s="325"/>
      <c r="B560" s="180"/>
      <c r="C560" s="178"/>
      <c r="D560" s="178"/>
      <c r="E560" s="178"/>
      <c r="F560" s="178"/>
      <c r="G560" s="178"/>
      <c r="H560" s="179"/>
      <c r="I560" s="332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9"/>
      <c r="U560" s="332"/>
      <c r="V560" s="178"/>
      <c r="W560" s="178"/>
      <c r="X560" s="178"/>
      <c r="Y560" s="178"/>
      <c r="Z560" s="178"/>
      <c r="AA560" s="178"/>
      <c r="AB560" s="178"/>
      <c r="AC560" s="178"/>
      <c r="AD560" s="178"/>
      <c r="AE560" s="178"/>
      <c r="AF560" s="178"/>
      <c r="AG560" s="178"/>
      <c r="AH560" s="178"/>
      <c r="AI560" s="178"/>
      <c r="AJ560" s="178"/>
      <c r="AK560" s="178"/>
      <c r="AL560" s="179"/>
    </row>
    <row r="561" spans="1:38" ht="15.6">
      <c r="A561" s="325"/>
      <c r="B561" s="180"/>
      <c r="C561" s="178"/>
      <c r="D561" s="178"/>
      <c r="E561" s="178"/>
      <c r="F561" s="178"/>
      <c r="G561" s="178"/>
      <c r="H561" s="179"/>
      <c r="I561" s="332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9"/>
      <c r="U561" s="332"/>
      <c r="V561" s="178"/>
      <c r="W561" s="178"/>
      <c r="X561" s="178"/>
      <c r="Y561" s="178"/>
      <c r="Z561" s="178"/>
      <c r="AA561" s="178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9"/>
    </row>
    <row r="562" spans="1:38" ht="15.6">
      <c r="A562" s="325"/>
      <c r="B562" s="180"/>
      <c r="C562" s="178"/>
      <c r="D562" s="178"/>
      <c r="E562" s="178"/>
      <c r="F562" s="178"/>
      <c r="G562" s="178"/>
      <c r="H562" s="179"/>
      <c r="I562" s="332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9"/>
      <c r="U562" s="332"/>
      <c r="V562" s="178"/>
      <c r="W562" s="178"/>
      <c r="X562" s="178"/>
      <c r="Y562" s="178"/>
      <c r="Z562" s="178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9"/>
    </row>
    <row r="563" spans="1:38" ht="15.6">
      <c r="A563" s="325"/>
      <c r="B563" s="180"/>
      <c r="C563" s="178"/>
      <c r="D563" s="178"/>
      <c r="E563" s="178"/>
      <c r="F563" s="178"/>
      <c r="G563" s="178"/>
      <c r="H563" s="179"/>
      <c r="I563" s="332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9"/>
      <c r="U563" s="332"/>
      <c r="V563" s="178"/>
      <c r="W563" s="178"/>
      <c r="X563" s="178"/>
      <c r="Y563" s="178"/>
      <c r="Z563" s="178"/>
      <c r="AA563" s="178"/>
      <c r="AB563" s="178"/>
      <c r="AC563" s="178"/>
      <c r="AD563" s="178"/>
      <c r="AE563" s="178"/>
      <c r="AF563" s="178"/>
      <c r="AG563" s="178"/>
      <c r="AH563" s="178"/>
      <c r="AI563" s="178"/>
      <c r="AJ563" s="178"/>
      <c r="AK563" s="178"/>
      <c r="AL563" s="179"/>
    </row>
    <row r="564" spans="1:38" ht="15.6">
      <c r="A564" s="325"/>
      <c r="B564" s="180"/>
      <c r="C564" s="178"/>
      <c r="D564" s="178"/>
      <c r="E564" s="178"/>
      <c r="F564" s="178"/>
      <c r="G564" s="178"/>
      <c r="H564" s="179"/>
      <c r="I564" s="332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9"/>
      <c r="U564" s="332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9"/>
    </row>
    <row r="565" spans="1:38" ht="15.6">
      <c r="A565" s="325"/>
      <c r="B565" s="180"/>
      <c r="C565" s="178"/>
      <c r="D565" s="178"/>
      <c r="E565" s="178"/>
      <c r="F565" s="178"/>
      <c r="G565" s="178"/>
      <c r="H565" s="179"/>
      <c r="I565" s="332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9"/>
      <c r="U565" s="332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9"/>
    </row>
    <row r="566" spans="1:38" ht="15.6">
      <c r="A566" s="325"/>
      <c r="B566" s="180"/>
      <c r="C566" s="178"/>
      <c r="D566" s="178"/>
      <c r="E566" s="178"/>
      <c r="F566" s="178"/>
      <c r="G566" s="178"/>
      <c r="H566" s="179"/>
      <c r="I566" s="332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9"/>
      <c r="U566" s="332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9"/>
    </row>
    <row r="567" spans="1:38" ht="15.6">
      <c r="A567" s="325"/>
      <c r="B567" s="180"/>
      <c r="C567" s="178"/>
      <c r="D567" s="178"/>
      <c r="E567" s="178"/>
      <c r="F567" s="178"/>
      <c r="G567" s="178"/>
      <c r="H567" s="179"/>
      <c r="I567" s="332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9"/>
      <c r="U567" s="332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9"/>
    </row>
    <row r="568" spans="1:38" ht="15.6">
      <c r="A568" s="325"/>
      <c r="B568" s="180"/>
      <c r="C568" s="178"/>
      <c r="D568" s="178"/>
      <c r="E568" s="178"/>
      <c r="F568" s="178"/>
      <c r="G568" s="178"/>
      <c r="H568" s="179"/>
      <c r="I568" s="332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9"/>
      <c r="U568" s="332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9"/>
    </row>
    <row r="569" spans="1:38" ht="15.6">
      <c r="A569" s="325"/>
      <c r="B569" s="180"/>
      <c r="C569" s="178"/>
      <c r="D569" s="178"/>
      <c r="E569" s="178"/>
      <c r="F569" s="178"/>
      <c r="G569" s="178"/>
      <c r="H569" s="179"/>
      <c r="I569" s="332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9"/>
      <c r="U569" s="332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9"/>
    </row>
    <row r="570" spans="1:38" ht="15.6">
      <c r="A570" s="325"/>
      <c r="B570" s="180"/>
      <c r="C570" s="178"/>
      <c r="D570" s="178"/>
      <c r="E570" s="178"/>
      <c r="F570" s="178"/>
      <c r="G570" s="178"/>
      <c r="H570" s="179"/>
      <c r="I570" s="332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9"/>
      <c r="U570" s="332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9"/>
    </row>
    <row r="571" spans="1:38" ht="15.6">
      <c r="A571" s="325"/>
      <c r="B571" s="180"/>
      <c r="C571" s="178"/>
      <c r="D571" s="178"/>
      <c r="E571" s="178"/>
      <c r="F571" s="178"/>
      <c r="G571" s="178"/>
      <c r="H571" s="179"/>
      <c r="I571" s="332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9"/>
      <c r="U571" s="332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9"/>
    </row>
    <row r="572" spans="1:38" ht="15.6">
      <c r="A572" s="325"/>
      <c r="B572" s="180"/>
      <c r="C572" s="178"/>
      <c r="D572" s="178"/>
      <c r="E572" s="178"/>
      <c r="F572" s="178"/>
      <c r="G572" s="178"/>
      <c r="H572" s="179"/>
      <c r="I572" s="332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9"/>
      <c r="U572" s="332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9"/>
    </row>
    <row r="573" spans="1:38" ht="15.6">
      <c r="A573" s="325"/>
      <c r="B573" s="180"/>
      <c r="C573" s="178"/>
      <c r="D573" s="178"/>
      <c r="E573" s="178"/>
      <c r="F573" s="178"/>
      <c r="G573" s="178"/>
      <c r="H573" s="179"/>
      <c r="I573" s="332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9"/>
      <c r="U573" s="332"/>
      <c r="V573" s="178"/>
      <c r="W573" s="178"/>
      <c r="X573" s="178"/>
      <c r="Y573" s="178"/>
      <c r="Z573" s="178"/>
      <c r="AA573" s="178"/>
      <c r="AB573" s="178"/>
      <c r="AC573" s="178"/>
      <c r="AD573" s="178"/>
      <c r="AE573" s="178"/>
      <c r="AF573" s="178"/>
      <c r="AG573" s="178"/>
      <c r="AH573" s="178"/>
      <c r="AI573" s="178"/>
      <c r="AJ573" s="178"/>
      <c r="AK573" s="178"/>
      <c r="AL573" s="179"/>
    </row>
    <row r="574" spans="1:38" ht="15.6">
      <c r="A574" s="325"/>
      <c r="B574" s="180"/>
      <c r="C574" s="178"/>
      <c r="D574" s="178"/>
      <c r="E574" s="178"/>
      <c r="F574" s="178"/>
      <c r="G574" s="178"/>
      <c r="H574" s="179"/>
      <c r="I574" s="332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9"/>
      <c r="U574" s="332"/>
      <c r="V574" s="178"/>
      <c r="W574" s="178"/>
      <c r="X574" s="178"/>
      <c r="Y574" s="178"/>
      <c r="Z574" s="178"/>
      <c r="AA574" s="178"/>
      <c r="AB574" s="178"/>
      <c r="AC574" s="178"/>
      <c r="AD574" s="178"/>
      <c r="AE574" s="178"/>
      <c r="AF574" s="178"/>
      <c r="AG574" s="178"/>
      <c r="AH574" s="178"/>
      <c r="AI574" s="178"/>
      <c r="AJ574" s="178"/>
      <c r="AK574" s="178"/>
      <c r="AL574" s="179"/>
    </row>
    <row r="575" spans="1:38" s="83" customFormat="1" ht="46.8">
      <c r="A575" s="181" t="s">
        <v>270</v>
      </c>
      <c r="B575" s="182"/>
      <c r="C575" s="86">
        <f>SUM(C577:C591)</f>
        <v>0</v>
      </c>
      <c r="D575" s="86">
        <f t="shared" ref="D575:AL575" si="347">SUM(D577:D591)</f>
        <v>0</v>
      </c>
      <c r="E575" s="86">
        <f t="shared" si="347"/>
        <v>0</v>
      </c>
      <c r="F575" s="86">
        <f t="shared" si="347"/>
        <v>0</v>
      </c>
      <c r="G575" s="86">
        <f t="shared" si="347"/>
        <v>0</v>
      </c>
      <c r="H575" s="94">
        <f t="shared" si="347"/>
        <v>0</v>
      </c>
      <c r="I575" s="328">
        <f t="shared" si="347"/>
        <v>0</v>
      </c>
      <c r="J575" s="86">
        <f t="shared" si="347"/>
        <v>0</v>
      </c>
      <c r="K575" s="86">
        <f t="shared" si="347"/>
        <v>0</v>
      </c>
      <c r="L575" s="86">
        <f t="shared" si="347"/>
        <v>0</v>
      </c>
      <c r="M575" s="86">
        <f t="shared" si="347"/>
        <v>0</v>
      </c>
      <c r="N575" s="86">
        <f t="shared" si="347"/>
        <v>0</v>
      </c>
      <c r="O575" s="86">
        <f t="shared" si="347"/>
        <v>0</v>
      </c>
      <c r="P575" s="86">
        <f t="shared" si="347"/>
        <v>0</v>
      </c>
      <c r="Q575" s="86">
        <f t="shared" si="347"/>
        <v>0</v>
      </c>
      <c r="R575" s="86">
        <f t="shared" si="347"/>
        <v>0</v>
      </c>
      <c r="S575" s="86">
        <f t="shared" si="347"/>
        <v>0</v>
      </c>
      <c r="T575" s="94">
        <f t="shared" si="347"/>
        <v>0</v>
      </c>
      <c r="U575" s="328">
        <f t="shared" si="347"/>
        <v>0</v>
      </c>
      <c r="V575" s="86">
        <f t="shared" si="347"/>
        <v>0</v>
      </c>
      <c r="W575" s="86">
        <f t="shared" si="347"/>
        <v>0</v>
      </c>
      <c r="X575" s="86">
        <f t="shared" si="347"/>
        <v>0</v>
      </c>
      <c r="Y575" s="86">
        <f t="shared" si="347"/>
        <v>0</v>
      </c>
      <c r="Z575" s="86">
        <f t="shared" si="347"/>
        <v>0</v>
      </c>
      <c r="AA575" s="86" t="e">
        <f>AVERAGE(AA577:AA591)</f>
        <v>#DIV/0!</v>
      </c>
      <c r="AB575" s="86" t="e">
        <f t="shared" ref="AB575:AF575" si="348">AVERAGE(AB577:AB591)</f>
        <v>#DIV/0!</v>
      </c>
      <c r="AC575" s="86" t="e">
        <f t="shared" si="348"/>
        <v>#DIV/0!</v>
      </c>
      <c r="AD575" s="86" t="e">
        <f t="shared" si="348"/>
        <v>#DIV/0!</v>
      </c>
      <c r="AE575" s="86" t="e">
        <f t="shared" si="348"/>
        <v>#DIV/0!</v>
      </c>
      <c r="AF575" s="86" t="e">
        <f t="shared" si="348"/>
        <v>#DIV/0!</v>
      </c>
      <c r="AG575" s="86">
        <f t="shared" si="347"/>
        <v>0</v>
      </c>
      <c r="AH575" s="86">
        <f t="shared" si="347"/>
        <v>0</v>
      </c>
      <c r="AI575" s="86">
        <f t="shared" si="347"/>
        <v>0</v>
      </c>
      <c r="AJ575" s="86">
        <f t="shared" si="347"/>
        <v>0</v>
      </c>
      <c r="AK575" s="86">
        <f t="shared" si="347"/>
        <v>0</v>
      </c>
      <c r="AL575" s="94">
        <f t="shared" si="347"/>
        <v>0</v>
      </c>
    </row>
    <row r="576" spans="1:38" ht="15.6">
      <c r="A576" s="323" t="s">
        <v>239</v>
      </c>
      <c r="B576" s="85"/>
      <c r="C576" s="237"/>
      <c r="D576" s="237"/>
      <c r="E576" s="237"/>
      <c r="F576" s="237"/>
      <c r="G576" s="237"/>
      <c r="H576" s="238"/>
      <c r="I576" s="330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8"/>
      <c r="U576" s="330"/>
      <c r="V576" s="237"/>
      <c r="W576" s="237"/>
      <c r="X576" s="237"/>
      <c r="Y576" s="237"/>
      <c r="Z576" s="237"/>
      <c r="AA576" s="237"/>
      <c r="AB576" s="237"/>
      <c r="AC576" s="237"/>
      <c r="AD576" s="237"/>
      <c r="AE576" s="237"/>
      <c r="AF576" s="237"/>
      <c r="AG576" s="237"/>
      <c r="AH576" s="237"/>
      <c r="AI576" s="237"/>
      <c r="AJ576" s="237"/>
      <c r="AK576" s="237"/>
      <c r="AL576" s="238"/>
    </row>
    <row r="577" spans="1:38" ht="15.6">
      <c r="A577" s="325"/>
      <c r="B577" s="180"/>
      <c r="C577" s="178"/>
      <c r="D577" s="178"/>
      <c r="E577" s="178"/>
      <c r="F577" s="178"/>
      <c r="G577" s="178"/>
      <c r="H577" s="179"/>
      <c r="I577" s="332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9"/>
      <c r="U577" s="332"/>
      <c r="V577" s="178"/>
      <c r="W577" s="178"/>
      <c r="X577" s="178"/>
      <c r="Y577" s="178"/>
      <c r="Z577" s="178"/>
      <c r="AA577" s="178"/>
      <c r="AB577" s="178"/>
      <c r="AC577" s="178"/>
      <c r="AD577" s="178"/>
      <c r="AE577" s="178"/>
      <c r="AF577" s="178"/>
      <c r="AG577" s="178"/>
      <c r="AH577" s="178"/>
      <c r="AI577" s="178"/>
      <c r="AJ577" s="178"/>
      <c r="AK577" s="178"/>
      <c r="AL577" s="179"/>
    </row>
    <row r="578" spans="1:38" ht="15.6">
      <c r="A578" s="325"/>
      <c r="B578" s="180"/>
      <c r="C578" s="178"/>
      <c r="D578" s="178"/>
      <c r="E578" s="178"/>
      <c r="F578" s="178"/>
      <c r="G578" s="178"/>
      <c r="H578" s="179"/>
      <c r="I578" s="332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9"/>
      <c r="U578" s="332"/>
      <c r="V578" s="178"/>
      <c r="W578" s="178"/>
      <c r="X578" s="178"/>
      <c r="Y578" s="178"/>
      <c r="Z578" s="178"/>
      <c r="AA578" s="178"/>
      <c r="AB578" s="178"/>
      <c r="AC578" s="178"/>
      <c r="AD578" s="178"/>
      <c r="AE578" s="178"/>
      <c r="AF578" s="178"/>
      <c r="AG578" s="178"/>
      <c r="AH578" s="178"/>
      <c r="AI578" s="178"/>
      <c r="AJ578" s="178"/>
      <c r="AK578" s="178"/>
      <c r="AL578" s="179"/>
    </row>
    <row r="579" spans="1:38" ht="15.6">
      <c r="A579" s="325"/>
      <c r="B579" s="180"/>
      <c r="C579" s="178"/>
      <c r="D579" s="178"/>
      <c r="E579" s="178"/>
      <c r="F579" s="178"/>
      <c r="G579" s="178"/>
      <c r="H579" s="179"/>
      <c r="I579" s="332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9"/>
      <c r="U579" s="332"/>
      <c r="V579" s="178"/>
      <c r="W579" s="178"/>
      <c r="X579" s="178"/>
      <c r="Y579" s="178"/>
      <c r="Z579" s="178"/>
      <c r="AA579" s="178"/>
      <c r="AB579" s="178"/>
      <c r="AC579" s="178"/>
      <c r="AD579" s="178"/>
      <c r="AE579" s="178"/>
      <c r="AF579" s="178"/>
      <c r="AG579" s="178"/>
      <c r="AH579" s="178"/>
      <c r="AI579" s="178"/>
      <c r="AJ579" s="178"/>
      <c r="AK579" s="178"/>
      <c r="AL579" s="179"/>
    </row>
    <row r="580" spans="1:38" ht="15.6">
      <c r="A580" s="325"/>
      <c r="B580" s="180"/>
      <c r="C580" s="178"/>
      <c r="D580" s="178"/>
      <c r="E580" s="178"/>
      <c r="F580" s="178"/>
      <c r="G580" s="178"/>
      <c r="H580" s="179"/>
      <c r="I580" s="332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9"/>
      <c r="U580" s="332"/>
      <c r="V580" s="178"/>
      <c r="W580" s="178"/>
      <c r="X580" s="178"/>
      <c r="Y580" s="178"/>
      <c r="Z580" s="178"/>
      <c r="AA580" s="178"/>
      <c r="AB580" s="178"/>
      <c r="AC580" s="178"/>
      <c r="AD580" s="178"/>
      <c r="AE580" s="178"/>
      <c r="AF580" s="178"/>
      <c r="AG580" s="178"/>
      <c r="AH580" s="178"/>
      <c r="AI580" s="178"/>
      <c r="AJ580" s="178"/>
      <c r="AK580" s="178"/>
      <c r="AL580" s="179"/>
    </row>
    <row r="581" spans="1:38" ht="15.6">
      <c r="A581" s="325"/>
      <c r="B581" s="180"/>
      <c r="C581" s="178"/>
      <c r="D581" s="178"/>
      <c r="E581" s="178"/>
      <c r="F581" s="178"/>
      <c r="G581" s="178"/>
      <c r="H581" s="179"/>
      <c r="I581" s="332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9"/>
      <c r="U581" s="332"/>
      <c r="V581" s="178"/>
      <c r="W581" s="178"/>
      <c r="X581" s="178"/>
      <c r="Y581" s="178"/>
      <c r="Z581" s="178"/>
      <c r="AA581" s="178"/>
      <c r="AB581" s="178"/>
      <c r="AC581" s="178"/>
      <c r="AD581" s="178"/>
      <c r="AE581" s="178"/>
      <c r="AF581" s="178"/>
      <c r="AG581" s="178"/>
      <c r="AH581" s="178"/>
      <c r="AI581" s="178"/>
      <c r="AJ581" s="178"/>
      <c r="AK581" s="178"/>
      <c r="AL581" s="179"/>
    </row>
    <row r="582" spans="1:38" ht="15.6">
      <c r="A582" s="325"/>
      <c r="B582" s="180"/>
      <c r="C582" s="178"/>
      <c r="D582" s="178"/>
      <c r="E582" s="178"/>
      <c r="F582" s="178"/>
      <c r="G582" s="178"/>
      <c r="H582" s="179"/>
      <c r="I582" s="332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9"/>
      <c r="U582" s="332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9"/>
    </row>
    <row r="583" spans="1:38" ht="15.6">
      <c r="A583" s="325"/>
      <c r="B583" s="180"/>
      <c r="C583" s="178"/>
      <c r="D583" s="178"/>
      <c r="E583" s="178"/>
      <c r="F583" s="178"/>
      <c r="G583" s="178"/>
      <c r="H583" s="179"/>
      <c r="I583" s="332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9"/>
      <c r="U583" s="332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9"/>
    </row>
    <row r="584" spans="1:38" ht="15.6">
      <c r="A584" s="325"/>
      <c r="B584" s="180"/>
      <c r="C584" s="178"/>
      <c r="D584" s="178"/>
      <c r="E584" s="178"/>
      <c r="F584" s="178"/>
      <c r="G584" s="178"/>
      <c r="H584" s="179"/>
      <c r="I584" s="332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9"/>
      <c r="U584" s="332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9"/>
    </row>
    <row r="585" spans="1:38" ht="15.6">
      <c r="A585" s="325"/>
      <c r="B585" s="180"/>
      <c r="C585" s="178"/>
      <c r="D585" s="178"/>
      <c r="E585" s="178"/>
      <c r="F585" s="178"/>
      <c r="G585" s="178"/>
      <c r="H585" s="179"/>
      <c r="I585" s="332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9"/>
      <c r="U585" s="332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9"/>
    </row>
    <row r="586" spans="1:38" ht="15.6">
      <c r="A586" s="325"/>
      <c r="B586" s="180"/>
      <c r="C586" s="178"/>
      <c r="D586" s="178"/>
      <c r="E586" s="178"/>
      <c r="F586" s="178"/>
      <c r="G586" s="178"/>
      <c r="H586" s="179"/>
      <c r="I586" s="332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9"/>
      <c r="U586" s="332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9"/>
    </row>
    <row r="587" spans="1:38" ht="15.6">
      <c r="A587" s="325"/>
      <c r="B587" s="180"/>
      <c r="C587" s="178"/>
      <c r="D587" s="178"/>
      <c r="E587" s="178"/>
      <c r="F587" s="178"/>
      <c r="G587" s="178"/>
      <c r="H587" s="179"/>
      <c r="I587" s="332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9"/>
      <c r="U587" s="332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9"/>
    </row>
    <row r="588" spans="1:38" ht="15.6">
      <c r="A588" s="325"/>
      <c r="B588" s="180"/>
      <c r="C588" s="178"/>
      <c r="D588" s="178"/>
      <c r="E588" s="178"/>
      <c r="F588" s="178"/>
      <c r="G588" s="178"/>
      <c r="H588" s="179"/>
      <c r="I588" s="332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9"/>
      <c r="U588" s="332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9"/>
    </row>
    <row r="589" spans="1:38" ht="15.6">
      <c r="A589" s="325"/>
      <c r="B589" s="180"/>
      <c r="C589" s="178"/>
      <c r="D589" s="178"/>
      <c r="E589" s="178"/>
      <c r="F589" s="178"/>
      <c r="G589" s="178"/>
      <c r="H589" s="179"/>
      <c r="I589" s="332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9"/>
      <c r="U589" s="332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9"/>
    </row>
    <row r="590" spans="1:38" ht="15.6">
      <c r="A590" s="325"/>
      <c r="B590" s="180"/>
      <c r="C590" s="178"/>
      <c r="D590" s="178"/>
      <c r="E590" s="178"/>
      <c r="F590" s="178"/>
      <c r="G590" s="178"/>
      <c r="H590" s="179"/>
      <c r="I590" s="332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9"/>
      <c r="U590" s="332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9"/>
    </row>
    <row r="591" spans="1:38" ht="15.6">
      <c r="A591" s="325"/>
      <c r="B591" s="180"/>
      <c r="C591" s="178"/>
      <c r="D591" s="178"/>
      <c r="E591" s="178"/>
      <c r="F591" s="178"/>
      <c r="G591" s="178"/>
      <c r="H591" s="179"/>
      <c r="I591" s="332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9"/>
      <c r="U591" s="332"/>
      <c r="V591" s="178"/>
      <c r="W591" s="178"/>
      <c r="X591" s="178"/>
      <c r="Y591" s="178"/>
      <c r="Z591" s="178"/>
      <c r="AA591" s="178"/>
      <c r="AB591" s="178"/>
      <c r="AC591" s="178"/>
      <c r="AD591" s="178"/>
      <c r="AE591" s="178"/>
      <c r="AF591" s="178"/>
      <c r="AG591" s="178"/>
      <c r="AH591" s="178"/>
      <c r="AI591" s="178"/>
      <c r="AJ591" s="178"/>
      <c r="AK591" s="178"/>
      <c r="AL591" s="179"/>
    </row>
    <row r="592" spans="1:38" s="83" customFormat="1" ht="31.2">
      <c r="A592" s="181" t="s">
        <v>271</v>
      </c>
      <c r="B592" s="182"/>
      <c r="C592" s="86">
        <f>SUM(C594:C608)</f>
        <v>0</v>
      </c>
      <c r="D592" s="86">
        <f t="shared" ref="D592:AL592" si="349">SUM(D594:D608)</f>
        <v>0</v>
      </c>
      <c r="E592" s="86">
        <f t="shared" si="349"/>
        <v>0</v>
      </c>
      <c r="F592" s="86">
        <f t="shared" si="349"/>
        <v>0</v>
      </c>
      <c r="G592" s="86">
        <f t="shared" si="349"/>
        <v>0</v>
      </c>
      <c r="H592" s="94">
        <f t="shared" si="349"/>
        <v>0</v>
      </c>
      <c r="I592" s="328">
        <f t="shared" si="349"/>
        <v>0</v>
      </c>
      <c r="J592" s="86">
        <f t="shared" si="349"/>
        <v>0</v>
      </c>
      <c r="K592" s="86">
        <f t="shared" si="349"/>
        <v>0</v>
      </c>
      <c r="L592" s="86">
        <f t="shared" si="349"/>
        <v>0</v>
      </c>
      <c r="M592" s="86">
        <f t="shared" si="349"/>
        <v>0</v>
      </c>
      <c r="N592" s="86">
        <f t="shared" si="349"/>
        <v>0</v>
      </c>
      <c r="O592" s="86">
        <f t="shared" si="349"/>
        <v>0</v>
      </c>
      <c r="P592" s="86">
        <f t="shared" si="349"/>
        <v>0</v>
      </c>
      <c r="Q592" s="86">
        <f t="shared" si="349"/>
        <v>0</v>
      </c>
      <c r="R592" s="86">
        <f t="shared" si="349"/>
        <v>0</v>
      </c>
      <c r="S592" s="86">
        <f t="shared" si="349"/>
        <v>0</v>
      </c>
      <c r="T592" s="94">
        <f t="shared" si="349"/>
        <v>0</v>
      </c>
      <c r="U592" s="328">
        <f t="shared" si="349"/>
        <v>0</v>
      </c>
      <c r="V592" s="86">
        <f t="shared" si="349"/>
        <v>0</v>
      </c>
      <c r="W592" s="86">
        <f t="shared" si="349"/>
        <v>0</v>
      </c>
      <c r="X592" s="86">
        <f t="shared" si="349"/>
        <v>0</v>
      </c>
      <c r="Y592" s="86">
        <f t="shared" si="349"/>
        <v>0</v>
      </c>
      <c r="Z592" s="86">
        <f t="shared" si="349"/>
        <v>0</v>
      </c>
      <c r="AA592" s="86" t="e">
        <f>AVERAGE(AA594:AA608)</f>
        <v>#DIV/0!</v>
      </c>
      <c r="AB592" s="86" t="e">
        <f t="shared" ref="AB592:AF592" si="350">AVERAGE(AB594:AB608)</f>
        <v>#DIV/0!</v>
      </c>
      <c r="AC592" s="86" t="e">
        <f t="shared" si="350"/>
        <v>#DIV/0!</v>
      </c>
      <c r="AD592" s="86" t="e">
        <f t="shared" si="350"/>
        <v>#DIV/0!</v>
      </c>
      <c r="AE592" s="86" t="e">
        <f t="shared" si="350"/>
        <v>#DIV/0!</v>
      </c>
      <c r="AF592" s="86" t="e">
        <f t="shared" si="350"/>
        <v>#DIV/0!</v>
      </c>
      <c r="AG592" s="86">
        <f t="shared" si="349"/>
        <v>0</v>
      </c>
      <c r="AH592" s="86">
        <f t="shared" si="349"/>
        <v>0</v>
      </c>
      <c r="AI592" s="86">
        <f t="shared" si="349"/>
        <v>0</v>
      </c>
      <c r="AJ592" s="86">
        <f t="shared" si="349"/>
        <v>0</v>
      </c>
      <c r="AK592" s="86">
        <f t="shared" si="349"/>
        <v>0</v>
      </c>
      <c r="AL592" s="94">
        <f t="shared" si="349"/>
        <v>0</v>
      </c>
    </row>
    <row r="593" spans="1:38" ht="15.6">
      <c r="A593" s="323" t="s">
        <v>239</v>
      </c>
      <c r="B593" s="85"/>
      <c r="C593" s="237"/>
      <c r="D593" s="237"/>
      <c r="E593" s="237"/>
      <c r="F593" s="237"/>
      <c r="G593" s="237"/>
      <c r="H593" s="238"/>
      <c r="I593" s="330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8"/>
      <c r="U593" s="330"/>
      <c r="V593" s="237"/>
      <c r="W593" s="237"/>
      <c r="X593" s="237"/>
      <c r="Y593" s="237"/>
      <c r="Z593" s="237"/>
      <c r="AA593" s="237"/>
      <c r="AB593" s="237"/>
      <c r="AC593" s="237"/>
      <c r="AD593" s="237"/>
      <c r="AE593" s="237"/>
      <c r="AF593" s="237"/>
      <c r="AG593" s="237"/>
      <c r="AH593" s="237"/>
      <c r="AI593" s="237"/>
      <c r="AJ593" s="237"/>
      <c r="AK593" s="237"/>
      <c r="AL593" s="238"/>
    </row>
    <row r="594" spans="1:38" ht="15.6">
      <c r="A594" s="325"/>
      <c r="B594" s="180"/>
      <c r="C594" s="178"/>
      <c r="D594" s="178"/>
      <c r="E594" s="178"/>
      <c r="F594" s="178"/>
      <c r="G594" s="178"/>
      <c r="H594" s="179"/>
      <c r="I594" s="332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9"/>
      <c r="U594" s="332"/>
      <c r="V594" s="178"/>
      <c r="W594" s="178"/>
      <c r="X594" s="178"/>
      <c r="Y594" s="178"/>
      <c r="Z594" s="178"/>
      <c r="AA594" s="178"/>
      <c r="AB594" s="178"/>
      <c r="AC594" s="178"/>
      <c r="AD594" s="178"/>
      <c r="AE594" s="178"/>
      <c r="AF594" s="178"/>
      <c r="AG594" s="178"/>
      <c r="AH594" s="178"/>
      <c r="AI594" s="178"/>
      <c r="AJ594" s="178"/>
      <c r="AK594" s="178"/>
      <c r="AL594" s="179"/>
    </row>
    <row r="595" spans="1:38" ht="15.6">
      <c r="A595" s="325"/>
      <c r="B595" s="180"/>
      <c r="C595" s="178"/>
      <c r="D595" s="178"/>
      <c r="E595" s="178"/>
      <c r="F595" s="178"/>
      <c r="G595" s="178"/>
      <c r="H595" s="179"/>
      <c r="I595" s="332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9"/>
      <c r="U595" s="332"/>
      <c r="V595" s="178"/>
      <c r="W595" s="178"/>
      <c r="X595" s="178"/>
      <c r="Y595" s="178"/>
      <c r="Z595" s="178"/>
      <c r="AA595" s="178"/>
      <c r="AB595" s="178"/>
      <c r="AC595" s="178"/>
      <c r="AD595" s="178"/>
      <c r="AE595" s="178"/>
      <c r="AF595" s="178"/>
      <c r="AG595" s="178"/>
      <c r="AH595" s="178"/>
      <c r="AI595" s="178"/>
      <c r="AJ595" s="178"/>
      <c r="AK595" s="178"/>
      <c r="AL595" s="179"/>
    </row>
    <row r="596" spans="1:38" ht="15.6">
      <c r="A596" s="325"/>
      <c r="B596" s="180"/>
      <c r="C596" s="178"/>
      <c r="D596" s="178"/>
      <c r="E596" s="178"/>
      <c r="F596" s="178"/>
      <c r="G596" s="178"/>
      <c r="H596" s="179"/>
      <c r="I596" s="332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9"/>
      <c r="U596" s="332"/>
      <c r="V596" s="178"/>
      <c r="W596" s="178"/>
      <c r="X596" s="178"/>
      <c r="Y596" s="178"/>
      <c r="Z596" s="178"/>
      <c r="AA596" s="178"/>
      <c r="AB596" s="178"/>
      <c r="AC596" s="178"/>
      <c r="AD596" s="178"/>
      <c r="AE596" s="178"/>
      <c r="AF596" s="178"/>
      <c r="AG596" s="178"/>
      <c r="AH596" s="178"/>
      <c r="AI596" s="178"/>
      <c r="AJ596" s="178"/>
      <c r="AK596" s="178"/>
      <c r="AL596" s="179"/>
    </row>
    <row r="597" spans="1:38" ht="15.6">
      <c r="A597" s="325"/>
      <c r="B597" s="180"/>
      <c r="C597" s="178"/>
      <c r="D597" s="178"/>
      <c r="E597" s="178"/>
      <c r="F597" s="178"/>
      <c r="G597" s="178"/>
      <c r="H597" s="179"/>
      <c r="I597" s="332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9"/>
      <c r="U597" s="332"/>
      <c r="V597" s="178"/>
      <c r="W597" s="178"/>
      <c r="X597" s="178"/>
      <c r="Y597" s="178"/>
      <c r="Z597" s="178"/>
      <c r="AA597" s="178"/>
      <c r="AB597" s="178"/>
      <c r="AC597" s="178"/>
      <c r="AD597" s="178"/>
      <c r="AE597" s="178"/>
      <c r="AF597" s="178"/>
      <c r="AG597" s="178"/>
      <c r="AH597" s="178"/>
      <c r="AI597" s="178"/>
      <c r="AJ597" s="178"/>
      <c r="AK597" s="178"/>
      <c r="AL597" s="179"/>
    </row>
    <row r="598" spans="1:38" ht="15.6">
      <c r="A598" s="325"/>
      <c r="B598" s="180"/>
      <c r="C598" s="178"/>
      <c r="D598" s="178"/>
      <c r="E598" s="178"/>
      <c r="F598" s="178"/>
      <c r="G598" s="178"/>
      <c r="H598" s="179"/>
      <c r="I598" s="332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9"/>
      <c r="U598" s="332"/>
      <c r="V598" s="178"/>
      <c r="W598" s="178"/>
      <c r="X598" s="178"/>
      <c r="Y598" s="178"/>
      <c r="Z598" s="178"/>
      <c r="AA598" s="178"/>
      <c r="AB598" s="178"/>
      <c r="AC598" s="178"/>
      <c r="AD598" s="178"/>
      <c r="AE598" s="178"/>
      <c r="AF598" s="178"/>
      <c r="AG598" s="178"/>
      <c r="AH598" s="178"/>
      <c r="AI598" s="178"/>
      <c r="AJ598" s="178"/>
      <c r="AK598" s="178"/>
      <c r="AL598" s="179"/>
    </row>
    <row r="599" spans="1:38" ht="15.6">
      <c r="A599" s="325"/>
      <c r="B599" s="180"/>
      <c r="C599" s="178"/>
      <c r="D599" s="178"/>
      <c r="E599" s="178"/>
      <c r="F599" s="178"/>
      <c r="G599" s="178"/>
      <c r="H599" s="179"/>
      <c r="I599" s="332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9"/>
      <c r="U599" s="332"/>
      <c r="V599" s="178"/>
      <c r="W599" s="178"/>
      <c r="X599" s="178"/>
      <c r="Y599" s="178"/>
      <c r="Z599" s="178"/>
      <c r="AA599" s="178"/>
      <c r="AB599" s="178"/>
      <c r="AC599" s="178"/>
      <c r="AD599" s="178"/>
      <c r="AE599" s="178"/>
      <c r="AF599" s="178"/>
      <c r="AG599" s="178"/>
      <c r="AH599" s="178"/>
      <c r="AI599" s="178"/>
      <c r="AJ599" s="178"/>
      <c r="AK599" s="178"/>
      <c r="AL599" s="179"/>
    </row>
    <row r="600" spans="1:38" ht="15.6">
      <c r="A600" s="325"/>
      <c r="B600" s="180"/>
      <c r="C600" s="178"/>
      <c r="D600" s="178"/>
      <c r="E600" s="178"/>
      <c r="F600" s="178"/>
      <c r="G600" s="178"/>
      <c r="H600" s="179"/>
      <c r="I600" s="332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9"/>
      <c r="U600" s="332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9"/>
    </row>
    <row r="601" spans="1:38" ht="15.6">
      <c r="A601" s="325"/>
      <c r="B601" s="180"/>
      <c r="C601" s="178"/>
      <c r="D601" s="178"/>
      <c r="E601" s="178"/>
      <c r="F601" s="178"/>
      <c r="G601" s="178"/>
      <c r="H601" s="179"/>
      <c r="I601" s="332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9"/>
      <c r="U601" s="332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9"/>
    </row>
    <row r="602" spans="1:38" ht="15.6">
      <c r="A602" s="325"/>
      <c r="B602" s="180"/>
      <c r="C602" s="178"/>
      <c r="D602" s="178"/>
      <c r="E602" s="178"/>
      <c r="F602" s="178"/>
      <c r="G602" s="178"/>
      <c r="H602" s="179"/>
      <c r="I602" s="332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9"/>
      <c r="U602" s="332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9"/>
    </row>
    <row r="603" spans="1:38" ht="15.6">
      <c r="A603" s="325"/>
      <c r="B603" s="180"/>
      <c r="C603" s="178"/>
      <c r="D603" s="178"/>
      <c r="E603" s="178"/>
      <c r="F603" s="178"/>
      <c r="G603" s="178"/>
      <c r="H603" s="179"/>
      <c r="I603" s="332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9"/>
      <c r="U603" s="332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9"/>
    </row>
    <row r="604" spans="1:38" ht="15.6">
      <c r="A604" s="325"/>
      <c r="B604" s="180"/>
      <c r="C604" s="178"/>
      <c r="D604" s="178"/>
      <c r="E604" s="178"/>
      <c r="F604" s="178"/>
      <c r="G604" s="178"/>
      <c r="H604" s="179"/>
      <c r="I604" s="332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9"/>
      <c r="U604" s="332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9"/>
    </row>
    <row r="605" spans="1:38" ht="15.6">
      <c r="A605" s="325"/>
      <c r="B605" s="180"/>
      <c r="C605" s="178"/>
      <c r="D605" s="178"/>
      <c r="E605" s="178"/>
      <c r="F605" s="178"/>
      <c r="G605" s="178"/>
      <c r="H605" s="179"/>
      <c r="I605" s="332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9"/>
      <c r="U605" s="332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9"/>
    </row>
    <row r="606" spans="1:38" ht="15.6">
      <c r="A606" s="325"/>
      <c r="B606" s="180"/>
      <c r="C606" s="178"/>
      <c r="D606" s="178"/>
      <c r="E606" s="178"/>
      <c r="F606" s="178"/>
      <c r="G606" s="178"/>
      <c r="H606" s="179"/>
      <c r="I606" s="332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9"/>
      <c r="U606" s="332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9"/>
    </row>
    <row r="607" spans="1:38" ht="15.6">
      <c r="A607" s="325"/>
      <c r="B607" s="180"/>
      <c r="C607" s="178"/>
      <c r="D607" s="178"/>
      <c r="E607" s="178"/>
      <c r="F607" s="178"/>
      <c r="G607" s="178"/>
      <c r="H607" s="179"/>
      <c r="I607" s="332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9"/>
      <c r="U607" s="332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9"/>
    </row>
    <row r="608" spans="1:38" ht="15.6">
      <c r="A608" s="325"/>
      <c r="B608" s="180"/>
      <c r="C608" s="178"/>
      <c r="D608" s="178"/>
      <c r="E608" s="178"/>
      <c r="F608" s="178"/>
      <c r="G608" s="178"/>
      <c r="H608" s="179"/>
      <c r="I608" s="332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9"/>
      <c r="U608" s="332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9"/>
    </row>
    <row r="609" spans="1:38" s="83" customFormat="1" ht="15.6">
      <c r="A609" s="181" t="s">
        <v>10</v>
      </c>
      <c r="B609" s="182"/>
      <c r="C609" s="86">
        <f t="shared" ref="C609:Z609" si="351">C611+C617+C619</f>
        <v>3.3420000000000001</v>
      </c>
      <c r="D609" s="86">
        <f t="shared" si="351"/>
        <v>3.6640000000000001</v>
      </c>
      <c r="E609" s="86">
        <f t="shared" si="351"/>
        <v>3.81</v>
      </c>
      <c r="F609" s="86">
        <f t="shared" si="351"/>
        <v>3.9620000000000002</v>
      </c>
      <c r="G609" s="86">
        <f t="shared" si="351"/>
        <v>4.12</v>
      </c>
      <c r="H609" s="94">
        <f t="shared" si="351"/>
        <v>4.29</v>
      </c>
      <c r="I609" s="328">
        <f t="shared" si="351"/>
        <v>3.6869999999999998</v>
      </c>
      <c r="J609" s="86">
        <f t="shared" si="351"/>
        <v>3.68</v>
      </c>
      <c r="K609" s="86">
        <f t="shared" si="351"/>
        <v>3.827</v>
      </c>
      <c r="L609" s="86">
        <f t="shared" si="351"/>
        <v>3.98</v>
      </c>
      <c r="M609" s="86">
        <f t="shared" si="351"/>
        <v>4.1390000000000002</v>
      </c>
      <c r="N609" s="86">
        <f t="shared" si="351"/>
        <v>4.3049999999999997</v>
      </c>
      <c r="O609" s="86">
        <f t="shared" si="351"/>
        <v>0.441</v>
      </c>
      <c r="P609" s="86">
        <f t="shared" si="351"/>
        <v>-0.41099999999999998</v>
      </c>
      <c r="Q609" s="86">
        <f t="shared" si="351"/>
        <v>-0.3</v>
      </c>
      <c r="R609" s="86">
        <f t="shared" si="351"/>
        <v>0</v>
      </c>
      <c r="S609" s="86">
        <f t="shared" si="351"/>
        <v>0</v>
      </c>
      <c r="T609" s="94">
        <f t="shared" si="351"/>
        <v>0</v>
      </c>
      <c r="U609" s="328">
        <f t="shared" si="351"/>
        <v>1702</v>
      </c>
      <c r="V609" s="86">
        <f t="shared" si="351"/>
        <v>1727</v>
      </c>
      <c r="W609" s="86">
        <f t="shared" si="351"/>
        <v>1742</v>
      </c>
      <c r="X609" s="86">
        <f t="shared" si="351"/>
        <v>1743</v>
      </c>
      <c r="Y609" s="86">
        <f t="shared" si="351"/>
        <v>1743</v>
      </c>
      <c r="Z609" s="86">
        <f t="shared" si="351"/>
        <v>1743</v>
      </c>
      <c r="AA609" s="270">
        <f>AG609/U609/12*1000*1000</f>
        <v>21888.807285546416</v>
      </c>
      <c r="AB609" s="270">
        <f t="shared" ref="AB609:AF609" si="352">AH609/V609/12*1000*1000</f>
        <v>22626.66473653735</v>
      </c>
      <c r="AC609" s="270">
        <f t="shared" si="352"/>
        <v>26073.717948717949</v>
      </c>
      <c r="AD609" s="270">
        <f t="shared" si="352"/>
        <v>27152.992924077258</v>
      </c>
      <c r="AE609" s="270">
        <f t="shared" si="352"/>
        <v>28131.000191241154</v>
      </c>
      <c r="AF609" s="270">
        <f t="shared" si="352"/>
        <v>29256.26314782941</v>
      </c>
      <c r="AG609" s="86">
        <f t="shared" ref="AG609:AL609" si="353">AG611+AG617+AG619</f>
        <v>447.05699999999996</v>
      </c>
      <c r="AH609" s="86">
        <f t="shared" si="353"/>
        <v>468.91500000000002</v>
      </c>
      <c r="AI609" s="86">
        <f t="shared" si="353"/>
        <v>545.04499999999996</v>
      </c>
      <c r="AJ609" s="86">
        <f t="shared" si="353"/>
        <v>567.9319999999999</v>
      </c>
      <c r="AK609" s="86">
        <f t="shared" si="353"/>
        <v>588.38800000000003</v>
      </c>
      <c r="AL609" s="94">
        <f t="shared" si="353"/>
        <v>611.92399999999998</v>
      </c>
    </row>
    <row r="610" spans="1:38" ht="15.6">
      <c r="A610" s="323" t="s">
        <v>239</v>
      </c>
      <c r="B610" s="85"/>
      <c r="C610" s="237"/>
      <c r="D610" s="237"/>
      <c r="E610" s="237"/>
      <c r="F610" s="237"/>
      <c r="G610" s="237"/>
      <c r="H610" s="238"/>
      <c r="I610" s="330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8"/>
      <c r="U610" s="330"/>
      <c r="V610" s="237"/>
      <c r="W610" s="237"/>
      <c r="X610" s="237"/>
      <c r="Y610" s="237"/>
      <c r="Z610" s="237"/>
      <c r="AA610" s="240"/>
      <c r="AB610" s="240"/>
      <c r="AC610" s="240"/>
      <c r="AD610" s="240"/>
      <c r="AE610" s="240"/>
      <c r="AF610" s="240"/>
      <c r="AG610" s="237"/>
      <c r="AH610" s="237"/>
      <c r="AI610" s="237"/>
      <c r="AJ610" s="237"/>
      <c r="AK610" s="237"/>
      <c r="AL610" s="238"/>
    </row>
    <row r="611" spans="1:38" ht="32.4">
      <c r="A611" s="324" t="s">
        <v>757</v>
      </c>
      <c r="B611" s="91"/>
      <c r="C611" s="315">
        <f t="shared" ref="C611:Z611" si="354">SUM(C612:C616)</f>
        <v>0</v>
      </c>
      <c r="D611" s="315">
        <f t="shared" si="354"/>
        <v>0</v>
      </c>
      <c r="E611" s="315">
        <f t="shared" si="354"/>
        <v>0</v>
      </c>
      <c r="F611" s="315">
        <f t="shared" si="354"/>
        <v>0</v>
      </c>
      <c r="G611" s="315">
        <f t="shared" si="354"/>
        <v>0</v>
      </c>
      <c r="H611" s="316">
        <f t="shared" si="354"/>
        <v>0</v>
      </c>
      <c r="I611" s="331">
        <f t="shared" si="354"/>
        <v>0</v>
      </c>
      <c r="J611" s="315">
        <f t="shared" si="354"/>
        <v>0</v>
      </c>
      <c r="K611" s="315">
        <f t="shared" si="354"/>
        <v>0</v>
      </c>
      <c r="L611" s="315">
        <f t="shared" si="354"/>
        <v>0</v>
      </c>
      <c r="M611" s="315">
        <f t="shared" si="354"/>
        <v>0</v>
      </c>
      <c r="N611" s="315">
        <f t="shared" si="354"/>
        <v>0</v>
      </c>
      <c r="O611" s="315">
        <f t="shared" si="354"/>
        <v>0</v>
      </c>
      <c r="P611" s="315">
        <f t="shared" si="354"/>
        <v>0</v>
      </c>
      <c r="Q611" s="315">
        <f t="shared" si="354"/>
        <v>0</v>
      </c>
      <c r="R611" s="315">
        <f t="shared" si="354"/>
        <v>0</v>
      </c>
      <c r="S611" s="315">
        <f t="shared" si="354"/>
        <v>0</v>
      </c>
      <c r="T611" s="316">
        <f t="shared" si="354"/>
        <v>0</v>
      </c>
      <c r="U611" s="331">
        <f t="shared" si="354"/>
        <v>1690</v>
      </c>
      <c r="V611" s="315">
        <f t="shared" si="354"/>
        <v>1713</v>
      </c>
      <c r="W611" s="315">
        <f t="shared" si="354"/>
        <v>1732</v>
      </c>
      <c r="X611" s="315">
        <f t="shared" si="354"/>
        <v>1732</v>
      </c>
      <c r="Y611" s="315">
        <f t="shared" si="354"/>
        <v>1732</v>
      </c>
      <c r="Z611" s="315">
        <f t="shared" si="354"/>
        <v>1732</v>
      </c>
      <c r="AA611" s="320">
        <f t="shared" ref="AA611" si="355">AG611/U611/12*1000*1000</f>
        <v>21944.625246548323</v>
      </c>
      <c r="AB611" s="320">
        <f t="shared" ref="AB611" si="356">AH611/V611/12*1000*1000</f>
        <v>22706.703638840241</v>
      </c>
      <c r="AC611" s="320">
        <f t="shared" ref="AC611" si="357">AI611/W611/12*1000*1000</f>
        <v>26108.785604311008</v>
      </c>
      <c r="AD611" s="320">
        <f t="shared" ref="AD611" si="358">AJ611/X611/12*1000*1000</f>
        <v>27205.350269438029</v>
      </c>
      <c r="AE611" s="320">
        <f t="shared" ref="AE611" si="359">AK611/Y611/12*1000*1000</f>
        <v>28184.757505773676</v>
      </c>
      <c r="AF611" s="320">
        <f t="shared" ref="AF611" si="360">AL611/Z611/12*1000*1000</f>
        <v>29312.163202463435</v>
      </c>
      <c r="AG611" s="315">
        <f t="shared" ref="AG611:AL611" si="361">SUM(AG612:AG616)</f>
        <v>445.03699999999998</v>
      </c>
      <c r="AH611" s="315">
        <f t="shared" si="361"/>
        <v>466.75900000000001</v>
      </c>
      <c r="AI611" s="315">
        <f t="shared" si="361"/>
        <v>542.64499999999998</v>
      </c>
      <c r="AJ611" s="315">
        <f t="shared" si="361"/>
        <v>565.43599999999992</v>
      </c>
      <c r="AK611" s="315">
        <f t="shared" si="361"/>
        <v>585.79200000000003</v>
      </c>
      <c r="AL611" s="316">
        <f t="shared" si="361"/>
        <v>609.22399999999993</v>
      </c>
    </row>
    <row r="612" spans="1:38" ht="78">
      <c r="A612" s="325" t="s">
        <v>693</v>
      </c>
      <c r="B612" s="180" t="s">
        <v>648</v>
      </c>
      <c r="C612" s="178">
        <v>0</v>
      </c>
      <c r="D612" s="178">
        <v>0</v>
      </c>
      <c r="E612" s="178">
        <v>0</v>
      </c>
      <c r="F612" s="178">
        <v>0</v>
      </c>
      <c r="G612" s="178">
        <v>0</v>
      </c>
      <c r="H612" s="179">
        <v>0</v>
      </c>
      <c r="I612" s="332">
        <v>0</v>
      </c>
      <c r="J612" s="178">
        <v>0</v>
      </c>
      <c r="K612" s="178">
        <v>0</v>
      </c>
      <c r="L612" s="178">
        <v>0</v>
      </c>
      <c r="M612" s="178">
        <v>0</v>
      </c>
      <c r="N612" s="178">
        <v>0</v>
      </c>
      <c r="O612" s="178">
        <v>0</v>
      </c>
      <c r="P612" s="178">
        <v>0</v>
      </c>
      <c r="Q612" s="178">
        <v>0</v>
      </c>
      <c r="R612" s="178">
        <v>0</v>
      </c>
      <c r="S612" s="178">
        <v>0</v>
      </c>
      <c r="T612" s="179">
        <v>0</v>
      </c>
      <c r="U612" s="332">
        <v>64</v>
      </c>
      <c r="V612" s="178">
        <v>64</v>
      </c>
      <c r="W612" s="178">
        <v>66</v>
      </c>
      <c r="X612" s="178">
        <v>66</v>
      </c>
      <c r="Y612" s="178">
        <v>66</v>
      </c>
      <c r="Z612" s="178">
        <v>66</v>
      </c>
      <c r="AA612" s="239">
        <f t="shared" ref="AA612:AA613" si="362">AG612/U612/12*1000*1000</f>
        <v>19170.572916666668</v>
      </c>
      <c r="AB612" s="239">
        <f t="shared" ref="AB612:AB617" si="363">AH612/V612/12*1000*1000</f>
        <v>19255.208333333332</v>
      </c>
      <c r="AC612" s="239">
        <f t="shared" ref="AC612:AC617" si="364">AI612/W612/12*1000*1000</f>
        <v>23146.464646464647</v>
      </c>
      <c r="AD612" s="239">
        <f t="shared" ref="AD612:AD617" si="365">AJ612/X612/12*1000*1000</f>
        <v>24118.686868686869</v>
      </c>
      <c r="AE612" s="239">
        <f t="shared" ref="AE612:AE617" si="366">AK612/Y612/12*1000*1000</f>
        <v>24987.373737373735</v>
      </c>
      <c r="AF612" s="239">
        <f t="shared" ref="AF612:AF617" si="367">AL612/Z612/12*1000*1000</f>
        <v>25987.373737373742</v>
      </c>
      <c r="AG612" s="178">
        <v>14.723000000000001</v>
      </c>
      <c r="AH612" s="178">
        <v>14.788</v>
      </c>
      <c r="AI612" s="178">
        <v>18.332000000000001</v>
      </c>
      <c r="AJ612" s="178">
        <v>19.102</v>
      </c>
      <c r="AK612" s="178">
        <v>19.79</v>
      </c>
      <c r="AL612" s="179">
        <v>20.582000000000001</v>
      </c>
    </row>
    <row r="613" spans="1:38" ht="31.2">
      <c r="A613" s="325" t="s">
        <v>767</v>
      </c>
      <c r="B613" s="180" t="s">
        <v>650</v>
      </c>
      <c r="C613" s="178">
        <v>0</v>
      </c>
      <c r="D613" s="178">
        <v>0</v>
      </c>
      <c r="E613" s="178">
        <v>0</v>
      </c>
      <c r="F613" s="178">
        <v>0</v>
      </c>
      <c r="G613" s="178">
        <v>0</v>
      </c>
      <c r="H613" s="179">
        <v>0</v>
      </c>
      <c r="I613" s="332">
        <v>0</v>
      </c>
      <c r="J613" s="178">
        <v>0</v>
      </c>
      <c r="K613" s="178">
        <v>0</v>
      </c>
      <c r="L613" s="178">
        <v>0</v>
      </c>
      <c r="M613" s="178">
        <v>0</v>
      </c>
      <c r="N613" s="178">
        <v>0</v>
      </c>
      <c r="O613" s="178">
        <v>0</v>
      </c>
      <c r="P613" s="178">
        <v>0</v>
      </c>
      <c r="Q613" s="178">
        <v>0</v>
      </c>
      <c r="R613" s="178">
        <v>0</v>
      </c>
      <c r="S613" s="178">
        <v>0</v>
      </c>
      <c r="T613" s="179">
        <v>0</v>
      </c>
      <c r="U613" s="332">
        <v>1186</v>
      </c>
      <c r="V613" s="178">
        <v>1200</v>
      </c>
      <c r="W613" s="178">
        <v>1223</v>
      </c>
      <c r="X613" s="178">
        <v>1223</v>
      </c>
      <c r="Y613" s="178">
        <v>1223</v>
      </c>
      <c r="Z613" s="178">
        <v>1223</v>
      </c>
      <c r="AA613" s="239">
        <f t="shared" si="362"/>
        <v>20979.342327150083</v>
      </c>
      <c r="AB613" s="239">
        <f t="shared" si="363"/>
        <v>21257.638888888887</v>
      </c>
      <c r="AC613" s="239">
        <f t="shared" si="364"/>
        <v>23568.615426546738</v>
      </c>
      <c r="AD613" s="239">
        <f t="shared" si="365"/>
        <v>24558.530934859631</v>
      </c>
      <c r="AE613" s="239">
        <f t="shared" si="366"/>
        <v>25442.627418915232</v>
      </c>
      <c r="AF613" s="239">
        <f t="shared" si="367"/>
        <v>26460.343417825021</v>
      </c>
      <c r="AG613" s="178">
        <v>298.57799999999997</v>
      </c>
      <c r="AH613" s="178">
        <v>306.11</v>
      </c>
      <c r="AI613" s="178">
        <v>345.89299999999997</v>
      </c>
      <c r="AJ613" s="178">
        <v>360.42099999999999</v>
      </c>
      <c r="AK613" s="178">
        <v>373.39600000000002</v>
      </c>
      <c r="AL613" s="179">
        <v>388.33199999999999</v>
      </c>
    </row>
    <row r="614" spans="1:38" ht="31.2">
      <c r="A614" s="325" t="s">
        <v>768</v>
      </c>
      <c r="B614" s="180" t="s">
        <v>770</v>
      </c>
      <c r="C614" s="178">
        <v>0</v>
      </c>
      <c r="D614" s="178">
        <v>0</v>
      </c>
      <c r="E614" s="178">
        <v>0</v>
      </c>
      <c r="F614" s="178">
        <v>0</v>
      </c>
      <c r="G614" s="178">
        <v>0</v>
      </c>
      <c r="H614" s="179">
        <v>0</v>
      </c>
      <c r="I614" s="332">
        <v>0</v>
      </c>
      <c r="J614" s="178">
        <v>0</v>
      </c>
      <c r="K614" s="178">
        <v>0</v>
      </c>
      <c r="L614" s="178">
        <v>0</v>
      </c>
      <c r="M614" s="178">
        <v>0</v>
      </c>
      <c r="N614" s="178">
        <v>0</v>
      </c>
      <c r="O614" s="178">
        <v>0</v>
      </c>
      <c r="P614" s="178">
        <v>0</v>
      </c>
      <c r="Q614" s="178">
        <v>0</v>
      </c>
      <c r="R614" s="178">
        <v>0</v>
      </c>
      <c r="S614" s="178">
        <v>0</v>
      </c>
      <c r="T614" s="179">
        <v>0</v>
      </c>
      <c r="U614" s="332">
        <v>136</v>
      </c>
      <c r="V614" s="178">
        <v>142</v>
      </c>
      <c r="W614" s="178">
        <v>142</v>
      </c>
      <c r="X614" s="178">
        <v>142</v>
      </c>
      <c r="Y614" s="178">
        <v>142</v>
      </c>
      <c r="Z614" s="178">
        <v>142</v>
      </c>
      <c r="AA614" s="239">
        <f t="shared" ref="AA614" si="368">AG614/U614/12*1000*1000</f>
        <v>22020.833333333336</v>
      </c>
      <c r="AB614" s="239">
        <f t="shared" ref="AB614" si="369">AH614/V614/12*1000*1000</f>
        <v>26931.924882629108</v>
      </c>
      <c r="AC614" s="239">
        <f t="shared" ref="AC614" si="370">AI614/W614/12*1000*1000</f>
        <v>35607.981220657275</v>
      </c>
      <c r="AD614" s="239">
        <f t="shared" ref="AD614" si="371">AJ614/X614/12*1000*1000</f>
        <v>37103.28638497652</v>
      </c>
      <c r="AE614" s="239">
        <f t="shared" ref="AE614" si="372">AK614/Y614/12*1000*1000</f>
        <v>38438.967136150233</v>
      </c>
      <c r="AF614" s="239">
        <f t="shared" ref="AF614" si="373">AL614/Z614/12*1000*1000</f>
        <v>39976.525821596246</v>
      </c>
      <c r="AG614" s="178">
        <v>35.938000000000002</v>
      </c>
      <c r="AH614" s="178">
        <v>45.892000000000003</v>
      </c>
      <c r="AI614" s="178">
        <v>60.676000000000002</v>
      </c>
      <c r="AJ614" s="178">
        <v>63.223999999999997</v>
      </c>
      <c r="AK614" s="178">
        <v>65.5</v>
      </c>
      <c r="AL614" s="179">
        <v>68.12</v>
      </c>
    </row>
    <row r="615" spans="1:38" ht="31.2">
      <c r="A615" s="325" t="s">
        <v>769</v>
      </c>
      <c r="B615" s="180" t="s">
        <v>770</v>
      </c>
      <c r="C615" s="178">
        <v>0</v>
      </c>
      <c r="D615" s="178">
        <v>0</v>
      </c>
      <c r="E615" s="178">
        <v>0</v>
      </c>
      <c r="F615" s="178">
        <v>0</v>
      </c>
      <c r="G615" s="178">
        <v>0</v>
      </c>
      <c r="H615" s="179">
        <v>0</v>
      </c>
      <c r="I615" s="332">
        <v>0</v>
      </c>
      <c r="J615" s="178">
        <v>0</v>
      </c>
      <c r="K615" s="178">
        <v>0</v>
      </c>
      <c r="L615" s="178">
        <v>0</v>
      </c>
      <c r="M615" s="178">
        <v>0</v>
      </c>
      <c r="N615" s="178">
        <v>0</v>
      </c>
      <c r="O615" s="178">
        <v>0</v>
      </c>
      <c r="P615" s="178">
        <v>0</v>
      </c>
      <c r="Q615" s="178">
        <v>0</v>
      </c>
      <c r="R615" s="178">
        <v>0</v>
      </c>
      <c r="S615" s="178">
        <v>0</v>
      </c>
      <c r="T615" s="179">
        <v>0</v>
      </c>
      <c r="U615" s="332">
        <v>304</v>
      </c>
      <c r="V615" s="178">
        <v>307</v>
      </c>
      <c r="W615" s="178">
        <v>301</v>
      </c>
      <c r="X615" s="178">
        <v>301</v>
      </c>
      <c r="Y615" s="178">
        <v>301</v>
      </c>
      <c r="Z615" s="178">
        <v>301</v>
      </c>
      <c r="AA615" s="239">
        <f t="shared" ref="AA615" si="374">AG615/U615/12*1000*1000</f>
        <v>26260.416666666664</v>
      </c>
      <c r="AB615" s="239">
        <f t="shared" ref="AB615" si="375">AH615/V615/12*1000*1000</f>
        <v>27135.993485342016</v>
      </c>
      <c r="AC615" s="239">
        <f t="shared" ref="AC615" si="376">AI615/W615/12*1000*1000</f>
        <v>32598.006644518271</v>
      </c>
      <c r="AD615" s="239">
        <f t="shared" ref="AD615" si="377">AJ615/X615/12*1000*1000</f>
        <v>33967.054263565886</v>
      </c>
      <c r="AE615" s="239">
        <f t="shared" ref="AE615" si="378">AK615/Y615/12*1000*1000</f>
        <v>35189.922480620153</v>
      </c>
      <c r="AF615" s="239">
        <f t="shared" ref="AF615" si="379">AL615/Z615/12*1000*1000</f>
        <v>36597.452934662229</v>
      </c>
      <c r="AG615" s="178">
        <v>95.798000000000002</v>
      </c>
      <c r="AH615" s="178">
        <v>99.968999999999994</v>
      </c>
      <c r="AI615" s="178">
        <v>117.744</v>
      </c>
      <c r="AJ615" s="178">
        <v>122.68899999999999</v>
      </c>
      <c r="AK615" s="178">
        <v>127.10599999999999</v>
      </c>
      <c r="AL615" s="179">
        <v>132.19</v>
      </c>
    </row>
    <row r="616" spans="1:38" ht="15.6">
      <c r="A616" s="325"/>
      <c r="B616" s="180"/>
      <c r="C616" s="178"/>
      <c r="D616" s="178"/>
      <c r="E616" s="178"/>
      <c r="F616" s="178"/>
      <c r="G616" s="178"/>
      <c r="H616" s="179"/>
      <c r="I616" s="332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9"/>
      <c r="U616" s="332"/>
      <c r="V616" s="178"/>
      <c r="W616" s="178"/>
      <c r="X616" s="178"/>
      <c r="Y616" s="178"/>
      <c r="Z616" s="178"/>
      <c r="AA616" s="239"/>
      <c r="AB616" s="239"/>
      <c r="AC616" s="239"/>
      <c r="AD616" s="239"/>
      <c r="AE616" s="239"/>
      <c r="AF616" s="239"/>
      <c r="AG616" s="178"/>
      <c r="AH616" s="178"/>
      <c r="AI616" s="178"/>
      <c r="AJ616" s="178"/>
      <c r="AK616" s="178"/>
      <c r="AL616" s="179"/>
    </row>
    <row r="617" spans="1:38" ht="16.2">
      <c r="A617" s="324" t="s">
        <v>758</v>
      </c>
      <c r="B617" s="91"/>
      <c r="C617" s="315">
        <v>0</v>
      </c>
      <c r="D617" s="315">
        <v>0</v>
      </c>
      <c r="E617" s="315">
        <v>0</v>
      </c>
      <c r="F617" s="315">
        <v>0</v>
      </c>
      <c r="G617" s="315">
        <v>0</v>
      </c>
      <c r="H617" s="316">
        <v>0</v>
      </c>
      <c r="I617" s="331">
        <v>0</v>
      </c>
      <c r="J617" s="315">
        <v>0</v>
      </c>
      <c r="K617" s="315">
        <v>0</v>
      </c>
      <c r="L617" s="315">
        <v>0</v>
      </c>
      <c r="M617" s="315">
        <v>0</v>
      </c>
      <c r="N617" s="315">
        <v>0</v>
      </c>
      <c r="O617" s="315">
        <v>0</v>
      </c>
      <c r="P617" s="315">
        <v>0</v>
      </c>
      <c r="Q617" s="315">
        <v>0</v>
      </c>
      <c r="R617" s="315">
        <v>0</v>
      </c>
      <c r="S617" s="315">
        <v>0</v>
      </c>
      <c r="T617" s="316">
        <v>0</v>
      </c>
      <c r="U617" s="331">
        <v>0</v>
      </c>
      <c r="V617" s="315">
        <v>0</v>
      </c>
      <c r="W617" s="315">
        <v>0</v>
      </c>
      <c r="X617" s="315">
        <v>0</v>
      </c>
      <c r="Y617" s="315">
        <v>0</v>
      </c>
      <c r="Z617" s="315">
        <v>0</v>
      </c>
      <c r="AA617" s="320" t="e">
        <f>AG617/U617/12*1000*1000</f>
        <v>#DIV/0!</v>
      </c>
      <c r="AB617" s="320" t="e">
        <f t="shared" si="363"/>
        <v>#DIV/0!</v>
      </c>
      <c r="AC617" s="320" t="e">
        <f t="shared" si="364"/>
        <v>#DIV/0!</v>
      </c>
      <c r="AD617" s="320" t="e">
        <f t="shared" si="365"/>
        <v>#DIV/0!</v>
      </c>
      <c r="AE617" s="320" t="e">
        <f t="shared" si="366"/>
        <v>#DIV/0!</v>
      </c>
      <c r="AF617" s="320" t="e">
        <f t="shared" si="367"/>
        <v>#DIV/0!</v>
      </c>
      <c r="AG617" s="315">
        <v>0</v>
      </c>
      <c r="AH617" s="315">
        <v>0</v>
      </c>
      <c r="AI617" s="315">
        <v>0</v>
      </c>
      <c r="AJ617" s="315">
        <v>0</v>
      </c>
      <c r="AK617" s="315">
        <v>0</v>
      </c>
      <c r="AL617" s="316">
        <v>0</v>
      </c>
    </row>
    <row r="618" spans="1:38" ht="15.6">
      <c r="A618" s="325"/>
      <c r="B618" s="180"/>
      <c r="C618" s="178"/>
      <c r="D618" s="178"/>
      <c r="E618" s="178"/>
      <c r="F618" s="178"/>
      <c r="G618" s="178"/>
      <c r="H618" s="179"/>
      <c r="I618" s="332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9"/>
      <c r="U618" s="332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9"/>
    </row>
    <row r="619" spans="1:38" ht="16.2">
      <c r="A619" s="324" t="s">
        <v>759</v>
      </c>
      <c r="B619" s="91"/>
      <c r="C619" s="315">
        <f>C620</f>
        <v>3.3420000000000001</v>
      </c>
      <c r="D619" s="315">
        <f t="shared" ref="D619:Z619" si="380">D620</f>
        <v>3.6640000000000001</v>
      </c>
      <c r="E619" s="315">
        <f t="shared" si="380"/>
        <v>3.81</v>
      </c>
      <c r="F619" s="315">
        <f t="shared" si="380"/>
        <v>3.9620000000000002</v>
      </c>
      <c r="G619" s="315">
        <f t="shared" si="380"/>
        <v>4.12</v>
      </c>
      <c r="H619" s="316">
        <f t="shared" si="380"/>
        <v>4.29</v>
      </c>
      <c r="I619" s="331">
        <f t="shared" si="380"/>
        <v>3.6869999999999998</v>
      </c>
      <c r="J619" s="315">
        <f t="shared" si="380"/>
        <v>3.68</v>
      </c>
      <c r="K619" s="315">
        <f t="shared" si="380"/>
        <v>3.827</v>
      </c>
      <c r="L619" s="315">
        <f t="shared" si="380"/>
        <v>3.98</v>
      </c>
      <c r="M619" s="315">
        <f t="shared" si="380"/>
        <v>4.1390000000000002</v>
      </c>
      <c r="N619" s="315">
        <f t="shared" si="380"/>
        <v>4.3049999999999997</v>
      </c>
      <c r="O619" s="315">
        <f t="shared" si="380"/>
        <v>0.441</v>
      </c>
      <c r="P619" s="315">
        <f t="shared" si="380"/>
        <v>-0.41099999999999998</v>
      </c>
      <c r="Q619" s="315">
        <f t="shared" si="380"/>
        <v>-0.3</v>
      </c>
      <c r="R619" s="315">
        <f t="shared" si="380"/>
        <v>0</v>
      </c>
      <c r="S619" s="315">
        <f t="shared" si="380"/>
        <v>0</v>
      </c>
      <c r="T619" s="316">
        <f t="shared" si="380"/>
        <v>0</v>
      </c>
      <c r="U619" s="331">
        <f t="shared" si="380"/>
        <v>12</v>
      </c>
      <c r="V619" s="315">
        <f t="shared" si="380"/>
        <v>14</v>
      </c>
      <c r="W619" s="315">
        <f t="shared" si="380"/>
        <v>10</v>
      </c>
      <c r="X619" s="315">
        <f t="shared" si="380"/>
        <v>11</v>
      </c>
      <c r="Y619" s="315">
        <f t="shared" si="380"/>
        <v>11</v>
      </c>
      <c r="Z619" s="315">
        <f t="shared" si="380"/>
        <v>11</v>
      </c>
      <c r="AA619" s="320">
        <f>AG619/U619/12*1000*1000</f>
        <v>14027.777777777779</v>
      </c>
      <c r="AB619" s="320">
        <f t="shared" ref="AB619" si="381">AH619/V619/12*1000*1000</f>
        <v>12833.333333333334</v>
      </c>
      <c r="AC619" s="320">
        <f t="shared" ref="AC619" si="382">AI619/W619/12*1000*1000</f>
        <v>20000</v>
      </c>
      <c r="AD619" s="320">
        <f t="shared" ref="AD619" si="383">AJ619/X619/12*1000*1000</f>
        <v>18909.090909090912</v>
      </c>
      <c r="AE619" s="320">
        <f t="shared" ref="AE619" si="384">AK619/Y619/12*1000*1000</f>
        <v>19666.666666666668</v>
      </c>
      <c r="AF619" s="320">
        <f t="shared" ref="AF619" si="385">AL619/Z619/12*1000*1000</f>
        <v>20454.545454545456</v>
      </c>
      <c r="AG619" s="315">
        <f t="shared" ref="AG619:AL619" si="386">AG620</f>
        <v>2.02</v>
      </c>
      <c r="AH619" s="315">
        <f t="shared" si="386"/>
        <v>2.1560000000000001</v>
      </c>
      <c r="AI619" s="315">
        <f t="shared" si="386"/>
        <v>2.4</v>
      </c>
      <c r="AJ619" s="315">
        <f t="shared" si="386"/>
        <v>2.496</v>
      </c>
      <c r="AK619" s="315">
        <f t="shared" si="386"/>
        <v>2.5960000000000001</v>
      </c>
      <c r="AL619" s="316">
        <f t="shared" si="386"/>
        <v>2.7</v>
      </c>
    </row>
    <row r="620" spans="1:38" ht="15.6">
      <c r="A620" s="325" t="s">
        <v>692</v>
      </c>
      <c r="B620" s="180" t="s">
        <v>644</v>
      </c>
      <c r="C620" s="178">
        <v>3.3420000000000001</v>
      </c>
      <c r="D620" s="178">
        <v>3.6640000000000001</v>
      </c>
      <c r="E620" s="178">
        <v>3.81</v>
      </c>
      <c r="F620" s="178">
        <v>3.9620000000000002</v>
      </c>
      <c r="G620" s="178">
        <v>4.12</v>
      </c>
      <c r="H620" s="179">
        <v>4.29</v>
      </c>
      <c r="I620" s="332">
        <v>3.6869999999999998</v>
      </c>
      <c r="J620" s="178">
        <v>3.68</v>
      </c>
      <c r="K620" s="178">
        <v>3.827</v>
      </c>
      <c r="L620" s="178">
        <v>3.98</v>
      </c>
      <c r="M620" s="178">
        <v>4.1390000000000002</v>
      </c>
      <c r="N620" s="178">
        <v>4.3049999999999997</v>
      </c>
      <c r="O620" s="178">
        <v>0.441</v>
      </c>
      <c r="P620" s="178">
        <v>-0.41099999999999998</v>
      </c>
      <c r="Q620" s="178">
        <v>-0.3</v>
      </c>
      <c r="R620" s="178">
        <v>0</v>
      </c>
      <c r="S620" s="178">
        <v>0</v>
      </c>
      <c r="T620" s="179">
        <v>0</v>
      </c>
      <c r="U620" s="332">
        <v>12</v>
      </c>
      <c r="V620" s="178">
        <v>14</v>
      </c>
      <c r="W620" s="178">
        <v>10</v>
      </c>
      <c r="X620" s="178">
        <v>11</v>
      </c>
      <c r="Y620" s="178">
        <v>11</v>
      </c>
      <c r="Z620" s="178">
        <v>11</v>
      </c>
      <c r="AA620" s="239">
        <f>AG620/U620/12*1000*1000</f>
        <v>14027.777777777779</v>
      </c>
      <c r="AB620" s="239">
        <f t="shared" ref="AB620" si="387">AH620/V620/12*1000*1000</f>
        <v>12833.333333333334</v>
      </c>
      <c r="AC620" s="239">
        <f t="shared" ref="AC620" si="388">AI620/W620/12*1000*1000</f>
        <v>20000</v>
      </c>
      <c r="AD620" s="239">
        <f t="shared" ref="AD620" si="389">AJ620/X620/12*1000*1000</f>
        <v>18909.090909090912</v>
      </c>
      <c r="AE620" s="239">
        <f t="shared" ref="AE620" si="390">AK620/Y620/12*1000*1000</f>
        <v>19666.666666666668</v>
      </c>
      <c r="AF620" s="239">
        <f t="shared" ref="AF620" si="391">AL620/Z620/12*1000*1000</f>
        <v>20454.545454545456</v>
      </c>
      <c r="AG620" s="178">
        <v>2.02</v>
      </c>
      <c r="AH620" s="178">
        <v>2.1560000000000001</v>
      </c>
      <c r="AI620" s="178">
        <v>2.4</v>
      </c>
      <c r="AJ620" s="178">
        <v>2.496</v>
      </c>
      <c r="AK620" s="178">
        <v>2.5960000000000001</v>
      </c>
      <c r="AL620" s="179">
        <v>2.7</v>
      </c>
    </row>
    <row r="621" spans="1:38" ht="15.6">
      <c r="A621" s="325"/>
      <c r="B621" s="180"/>
      <c r="C621" s="178"/>
      <c r="D621" s="178"/>
      <c r="E621" s="178"/>
      <c r="F621" s="178"/>
      <c r="G621" s="178"/>
      <c r="H621" s="179"/>
      <c r="I621" s="332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9"/>
      <c r="U621" s="332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9"/>
    </row>
    <row r="622" spans="1:38" ht="15.6">
      <c r="A622" s="325"/>
      <c r="B622" s="180"/>
      <c r="C622" s="178"/>
      <c r="D622" s="178"/>
      <c r="E622" s="178"/>
      <c r="F622" s="178"/>
      <c r="G622" s="178"/>
      <c r="H622" s="179"/>
      <c r="I622" s="332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9"/>
      <c r="U622" s="332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9"/>
    </row>
    <row r="623" spans="1:38" ht="15.6">
      <c r="A623" s="325"/>
      <c r="B623" s="180"/>
      <c r="C623" s="178"/>
      <c r="D623" s="178"/>
      <c r="E623" s="178"/>
      <c r="F623" s="178"/>
      <c r="G623" s="178"/>
      <c r="H623" s="179"/>
      <c r="I623" s="332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9"/>
      <c r="U623" s="332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9"/>
    </row>
    <row r="624" spans="1:38" ht="15.6">
      <c r="A624" s="325"/>
      <c r="B624" s="180"/>
      <c r="C624" s="178"/>
      <c r="D624" s="178"/>
      <c r="E624" s="178"/>
      <c r="F624" s="178"/>
      <c r="G624" s="178"/>
      <c r="H624" s="179"/>
      <c r="I624" s="332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9"/>
      <c r="U624" s="332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9"/>
    </row>
    <row r="625" spans="1:38" ht="16.2" thickBot="1">
      <c r="A625" s="339"/>
      <c r="B625" s="340"/>
      <c r="C625" s="341"/>
      <c r="D625" s="341"/>
      <c r="E625" s="341"/>
      <c r="F625" s="341"/>
      <c r="G625" s="341"/>
      <c r="H625" s="342"/>
      <c r="I625" s="343"/>
      <c r="J625" s="341"/>
      <c r="K625" s="341"/>
      <c r="L625" s="341"/>
      <c r="M625" s="341"/>
      <c r="N625" s="341"/>
      <c r="O625" s="341"/>
      <c r="P625" s="341"/>
      <c r="Q625" s="341"/>
      <c r="R625" s="341"/>
      <c r="S625" s="341"/>
      <c r="T625" s="342"/>
      <c r="U625" s="343"/>
      <c r="V625" s="341"/>
      <c r="W625" s="341"/>
      <c r="X625" s="341"/>
      <c r="Y625" s="341"/>
      <c r="Z625" s="341"/>
      <c r="AA625" s="341"/>
      <c r="AB625" s="341"/>
      <c r="AC625" s="341"/>
      <c r="AD625" s="341"/>
      <c r="AE625" s="341"/>
      <c r="AF625" s="341"/>
      <c r="AG625" s="341"/>
      <c r="AH625" s="341"/>
      <c r="AI625" s="341"/>
      <c r="AJ625" s="341"/>
      <c r="AK625" s="341"/>
      <c r="AL625" s="342"/>
    </row>
    <row r="626" spans="1:38" ht="31.8" thickBot="1">
      <c r="A626" s="333" t="s">
        <v>272</v>
      </c>
      <c r="B626" s="334"/>
      <c r="C626" s="335">
        <f t="shared" ref="C626:Z626" si="392">C8+C60+C148+C490+C507+C524+C541+C558+C575+C592+C609</f>
        <v>6045.665</v>
      </c>
      <c r="D626" s="335">
        <f t="shared" si="392"/>
        <v>6792.5240000000003</v>
      </c>
      <c r="E626" s="335">
        <f t="shared" si="392"/>
        <v>1640.9779999999998</v>
      </c>
      <c r="F626" s="335">
        <f t="shared" si="392"/>
        <v>1647.9059999999999</v>
      </c>
      <c r="G626" s="335">
        <f t="shared" si="392"/>
        <v>1715.4590000000001</v>
      </c>
      <c r="H626" s="336">
        <f t="shared" si="392"/>
        <v>1774.607</v>
      </c>
      <c r="I626" s="337">
        <f t="shared" si="392"/>
        <v>5915.8150000000005</v>
      </c>
      <c r="J626" s="335">
        <f t="shared" si="392"/>
        <v>6499.0639999999994</v>
      </c>
      <c r="K626" s="335">
        <f t="shared" si="392"/>
        <v>1345.2049999999999</v>
      </c>
      <c r="L626" s="335">
        <f t="shared" si="392"/>
        <v>1322.6589999999999</v>
      </c>
      <c r="M626" s="335">
        <f t="shared" si="392"/>
        <v>1376.6659999999999</v>
      </c>
      <c r="N626" s="335">
        <f t="shared" si="392"/>
        <v>1430.6529999999998</v>
      </c>
      <c r="O626" s="335">
        <f t="shared" si="392"/>
        <v>173.54600000000002</v>
      </c>
      <c r="P626" s="335">
        <f t="shared" si="392"/>
        <v>170.81299999999999</v>
      </c>
      <c r="Q626" s="335">
        <f t="shared" si="392"/>
        <v>163.13900000000001</v>
      </c>
      <c r="R626" s="335">
        <f t="shared" si="392"/>
        <v>163.40599999999998</v>
      </c>
      <c r="S626" s="335">
        <f t="shared" si="392"/>
        <v>178.42399999999998</v>
      </c>
      <c r="T626" s="336">
        <f t="shared" si="392"/>
        <v>195.29600000000002</v>
      </c>
      <c r="U626" s="337">
        <f t="shared" si="392"/>
        <v>4688</v>
      </c>
      <c r="V626" s="335">
        <f t="shared" si="392"/>
        <v>4828</v>
      </c>
      <c r="W626" s="335">
        <f t="shared" si="392"/>
        <v>4840</v>
      </c>
      <c r="X626" s="335">
        <f t="shared" si="392"/>
        <v>4826</v>
      </c>
      <c r="Y626" s="335">
        <f t="shared" si="392"/>
        <v>4837</v>
      </c>
      <c r="Z626" s="335">
        <f t="shared" si="392"/>
        <v>4851</v>
      </c>
      <c r="AA626" s="338">
        <f>AG626/U626/12*1000*1000</f>
        <v>30477.460182025032</v>
      </c>
      <c r="AB626" s="338">
        <f t="shared" ref="AB626:AF627" si="393">AH626/V626/12*1000*1000</f>
        <v>31406.206848936756</v>
      </c>
      <c r="AC626" s="338">
        <f t="shared" si="393"/>
        <v>34124.431818181816</v>
      </c>
      <c r="AD626" s="338">
        <f t="shared" si="393"/>
        <v>34773.742920292862</v>
      </c>
      <c r="AE626" s="338">
        <f t="shared" si="393"/>
        <v>35224.140307353053</v>
      </c>
      <c r="AF626" s="338">
        <f t="shared" si="393"/>
        <v>35730.948945234661</v>
      </c>
      <c r="AG626" s="335">
        <f t="shared" ref="AG626:AL626" si="394">AG8+AG60+AG148+AG490+AG507+AG524+AG541+AG558+AG575+AG592+AG609</f>
        <v>1714.5400000000002</v>
      </c>
      <c r="AH626" s="335">
        <f t="shared" si="394"/>
        <v>1819.55</v>
      </c>
      <c r="AI626" s="335">
        <f t="shared" si="394"/>
        <v>1981.9470000000001</v>
      </c>
      <c r="AJ626" s="335">
        <f t="shared" si="394"/>
        <v>2013.817</v>
      </c>
      <c r="AK626" s="335">
        <f t="shared" si="394"/>
        <v>2044.5500000000006</v>
      </c>
      <c r="AL626" s="336">
        <f t="shared" si="394"/>
        <v>2079.9700000000003</v>
      </c>
    </row>
    <row r="627" spans="1:38" ht="32.4">
      <c r="A627" s="344" t="s">
        <v>757</v>
      </c>
      <c r="B627" s="344"/>
      <c r="C627" s="345">
        <f t="shared" ref="C627:Z627" si="395">C11+C28+C64+C152+C475+C492+C526+C543+C611</f>
        <v>5277.8649999999998</v>
      </c>
      <c r="D627" s="345">
        <f t="shared" si="395"/>
        <v>5881.2069999999994</v>
      </c>
      <c r="E627" s="345">
        <f t="shared" si="395"/>
        <v>703.25299999999993</v>
      </c>
      <c r="F627" s="345">
        <f t="shared" si="395"/>
        <v>666.61</v>
      </c>
      <c r="G627" s="345">
        <f t="shared" si="395"/>
        <v>692.85300000000007</v>
      </c>
      <c r="H627" s="345">
        <f t="shared" si="395"/>
        <v>713.81600000000003</v>
      </c>
      <c r="I627" s="345">
        <f t="shared" si="395"/>
        <v>5294.116</v>
      </c>
      <c r="J627" s="345">
        <f t="shared" si="395"/>
        <v>5878.9449999999997</v>
      </c>
      <c r="K627" s="345">
        <f t="shared" si="395"/>
        <v>700.49699999999996</v>
      </c>
      <c r="L627" s="345">
        <f t="shared" si="395"/>
        <v>662.19799999999998</v>
      </c>
      <c r="M627" s="345">
        <f t="shared" si="395"/>
        <v>687.32299999999998</v>
      </c>
      <c r="N627" s="345">
        <f t="shared" si="395"/>
        <v>709.05600000000004</v>
      </c>
      <c r="O627" s="345">
        <f t="shared" si="395"/>
        <v>22.573</v>
      </c>
      <c r="P627" s="345">
        <f t="shared" si="395"/>
        <v>40.055</v>
      </c>
      <c r="Q627" s="345">
        <f t="shared" si="395"/>
        <v>25.135999999999999</v>
      </c>
      <c r="R627" s="345">
        <f t="shared" si="395"/>
        <v>14.79</v>
      </c>
      <c r="S627" s="345">
        <f t="shared" si="395"/>
        <v>15.521999999999998</v>
      </c>
      <c r="T627" s="345">
        <f t="shared" si="395"/>
        <v>16.364999999999998</v>
      </c>
      <c r="U627" s="345">
        <f t="shared" si="395"/>
        <v>4312</v>
      </c>
      <c r="V627" s="345">
        <f t="shared" si="395"/>
        <v>4435</v>
      </c>
      <c r="W627" s="345">
        <f t="shared" si="395"/>
        <v>4456</v>
      </c>
      <c r="X627" s="345">
        <f t="shared" si="395"/>
        <v>4467</v>
      </c>
      <c r="Y627" s="345">
        <f t="shared" si="395"/>
        <v>4467</v>
      </c>
      <c r="Z627" s="345">
        <f t="shared" si="395"/>
        <v>4467</v>
      </c>
      <c r="AA627" s="346">
        <f>AG627/U627/12*1000*1000</f>
        <v>32140.557359307357</v>
      </c>
      <c r="AB627" s="346">
        <f t="shared" si="393"/>
        <v>33172.510334460734</v>
      </c>
      <c r="AC627" s="346">
        <f t="shared" si="393"/>
        <v>35692.30625374028</v>
      </c>
      <c r="AD627" s="346">
        <f t="shared" si="393"/>
        <v>36159.017983732563</v>
      </c>
      <c r="AE627" s="346">
        <f t="shared" si="393"/>
        <v>36659.036639056794</v>
      </c>
      <c r="AF627" s="346">
        <f t="shared" si="393"/>
        <v>37230.16939034401</v>
      </c>
      <c r="AG627" s="345">
        <f t="shared" ref="AG627:AL627" si="396">AG11+AG28+AG64+AG152+AG475+AG492+AG526+AG543+AG611</f>
        <v>1663.0810000000001</v>
      </c>
      <c r="AH627" s="345">
        <f t="shared" si="396"/>
        <v>1765.441</v>
      </c>
      <c r="AI627" s="345">
        <f t="shared" si="396"/>
        <v>1908.539</v>
      </c>
      <c r="AJ627" s="345">
        <f t="shared" si="396"/>
        <v>1938.268</v>
      </c>
      <c r="AK627" s="345">
        <f t="shared" si="396"/>
        <v>1965.0710000000004</v>
      </c>
      <c r="AL627" s="345">
        <f t="shared" si="396"/>
        <v>1995.6860000000001</v>
      </c>
    </row>
    <row r="628" spans="1:38" ht="48.6">
      <c r="A628" s="351" t="s">
        <v>775</v>
      </c>
      <c r="B628" s="351"/>
      <c r="C628" s="349">
        <f t="shared" ref="C628:Z628" si="397">C630+C631+C24</f>
        <v>748.21299999999997</v>
      </c>
      <c r="D628" s="349">
        <f t="shared" si="397"/>
        <v>891.43600000000004</v>
      </c>
      <c r="E628" s="349">
        <f t="shared" si="397"/>
        <v>917.625</v>
      </c>
      <c r="F628" s="349">
        <f t="shared" si="397"/>
        <v>960.55299999999988</v>
      </c>
      <c r="G628" s="349">
        <f t="shared" si="397"/>
        <v>1001.1779999999999</v>
      </c>
      <c r="H628" s="349">
        <f t="shared" si="397"/>
        <v>1038.6559999999999</v>
      </c>
      <c r="I628" s="349">
        <f t="shared" si="397"/>
        <v>602.11200000000008</v>
      </c>
      <c r="J628" s="349">
        <f t="shared" si="397"/>
        <v>600.23800000000006</v>
      </c>
      <c r="K628" s="349">
        <f t="shared" si="397"/>
        <v>624.60799999999995</v>
      </c>
      <c r="L628" s="349">
        <f t="shared" si="397"/>
        <v>639.71800000000007</v>
      </c>
      <c r="M628" s="349">
        <f t="shared" si="397"/>
        <v>667.91499999999996</v>
      </c>
      <c r="N628" s="349">
        <f t="shared" si="397"/>
        <v>699.46199999999999</v>
      </c>
      <c r="O628" s="349">
        <f t="shared" si="397"/>
        <v>150.78199999999998</v>
      </c>
      <c r="P628" s="349">
        <f t="shared" si="397"/>
        <v>131.678</v>
      </c>
      <c r="Q628" s="349">
        <f t="shared" si="397"/>
        <v>137.9</v>
      </c>
      <c r="R628" s="349">
        <f t="shared" si="397"/>
        <v>148.51</v>
      </c>
      <c r="S628" s="349">
        <f t="shared" si="397"/>
        <v>162.79300000000001</v>
      </c>
      <c r="T628" s="349">
        <f t="shared" si="397"/>
        <v>178.81799999999998</v>
      </c>
      <c r="U628" s="349">
        <f t="shared" si="397"/>
        <v>368</v>
      </c>
      <c r="V628" s="349">
        <f t="shared" si="397"/>
        <v>381</v>
      </c>
      <c r="W628" s="349">
        <f t="shared" si="397"/>
        <v>379</v>
      </c>
      <c r="X628" s="349">
        <f t="shared" si="397"/>
        <v>354</v>
      </c>
      <c r="Y628" s="349">
        <f t="shared" si="397"/>
        <v>365</v>
      </c>
      <c r="Z628" s="349">
        <f t="shared" si="397"/>
        <v>379</v>
      </c>
      <c r="AA628" s="346">
        <f t="shared" ref="AA628:AA630" si="398">AG628/U628/12*1000*1000</f>
        <v>11488.903985507246</v>
      </c>
      <c r="AB628" s="346">
        <f t="shared" ref="AB628:AB630" si="399">AH628/V628/12*1000*1000</f>
        <v>11594.488188976378</v>
      </c>
      <c r="AC628" s="346">
        <f t="shared" ref="AC628:AC630" si="400">AI628/W628/12*1000*1000</f>
        <v>16097.40545294635</v>
      </c>
      <c r="AD628" s="346">
        <f t="shared" ref="AD628:AD630" si="401">AJ628/X628/12*1000*1000</f>
        <v>17736.346516007532</v>
      </c>
      <c r="AE628" s="346">
        <f t="shared" ref="AE628:AE630" si="402">AK628/Y628/12*1000*1000</f>
        <v>18097.488584474886</v>
      </c>
      <c r="AF628" s="346">
        <f t="shared" ref="AF628:AF630" si="403">AL628/Z628/12*1000*1000</f>
        <v>18483.729111697445</v>
      </c>
      <c r="AG628" s="349">
        <f t="shared" ref="AG628:AL628" si="404">AG630+AG631+AG24</f>
        <v>50.734999999999999</v>
      </c>
      <c r="AH628" s="349">
        <f t="shared" si="404"/>
        <v>53.010000000000005</v>
      </c>
      <c r="AI628" s="349">
        <f t="shared" si="404"/>
        <v>73.210999999999999</v>
      </c>
      <c r="AJ628" s="349">
        <f t="shared" si="404"/>
        <v>75.343999999999994</v>
      </c>
      <c r="AK628" s="349">
        <f t="shared" si="404"/>
        <v>79.266999999999996</v>
      </c>
      <c r="AL628" s="349">
        <f t="shared" si="404"/>
        <v>84.063999999999993</v>
      </c>
    </row>
    <row r="629" spans="1:38" ht="15.6">
      <c r="A629" s="358" t="s">
        <v>29</v>
      </c>
      <c r="B629" s="352"/>
      <c r="C629" s="350"/>
      <c r="D629" s="350"/>
      <c r="E629" s="350"/>
      <c r="F629" s="350"/>
      <c r="G629" s="350"/>
      <c r="H629" s="350"/>
      <c r="I629" s="350"/>
      <c r="J629" s="350"/>
      <c r="K629" s="350"/>
      <c r="L629" s="350"/>
      <c r="M629" s="350"/>
      <c r="N629" s="350"/>
      <c r="O629" s="350"/>
      <c r="P629" s="350"/>
      <c r="Q629" s="350"/>
      <c r="R629" s="350"/>
      <c r="S629" s="350"/>
      <c r="T629" s="350"/>
      <c r="U629" s="350"/>
      <c r="V629" s="350"/>
      <c r="W629" s="350"/>
      <c r="X629" s="350"/>
      <c r="Y629" s="350"/>
      <c r="Z629" s="350"/>
      <c r="AA629" s="348"/>
      <c r="AB629" s="348"/>
      <c r="AC629" s="348"/>
      <c r="AD629" s="348"/>
      <c r="AE629" s="348"/>
      <c r="AF629" s="348"/>
      <c r="AG629" s="350"/>
      <c r="AH629" s="350"/>
      <c r="AI629" s="350"/>
      <c r="AJ629" s="350"/>
      <c r="AK629" s="350"/>
      <c r="AL629" s="350"/>
    </row>
    <row r="630" spans="1:38" ht="16.2">
      <c r="A630" s="351" t="s">
        <v>758</v>
      </c>
      <c r="B630" s="351"/>
      <c r="C630" s="349">
        <f t="shared" ref="C630:Z630" si="405">C14+C30+C66+C100+C154+C477+C495+C529+C546+C617</f>
        <v>104.82</v>
      </c>
      <c r="D630" s="349">
        <f t="shared" si="405"/>
        <v>92.56</v>
      </c>
      <c r="E630" s="349">
        <f t="shared" si="405"/>
        <v>113.116</v>
      </c>
      <c r="F630" s="349">
        <f t="shared" si="405"/>
        <v>117.86699999999999</v>
      </c>
      <c r="G630" s="349">
        <f t="shared" si="405"/>
        <v>122.11000000000001</v>
      </c>
      <c r="H630" s="349">
        <f t="shared" si="405"/>
        <v>126.995</v>
      </c>
      <c r="I630" s="349">
        <f t="shared" si="405"/>
        <v>107.70600000000002</v>
      </c>
      <c r="J630" s="349">
        <f t="shared" si="405"/>
        <v>85.448999999999998</v>
      </c>
      <c r="K630" s="349">
        <f t="shared" si="405"/>
        <v>95.975999999999999</v>
      </c>
      <c r="L630" s="349">
        <f t="shared" si="405"/>
        <v>85.061000000000007</v>
      </c>
      <c r="M630" s="349">
        <f t="shared" si="405"/>
        <v>88.123000000000005</v>
      </c>
      <c r="N630" s="349">
        <f t="shared" si="405"/>
        <v>91.646999999999991</v>
      </c>
      <c r="O630" s="349">
        <f t="shared" si="405"/>
        <v>20.878</v>
      </c>
      <c r="P630" s="349">
        <f t="shared" si="405"/>
        <v>15.649999999999999</v>
      </c>
      <c r="Q630" s="349">
        <f t="shared" si="405"/>
        <v>17.16</v>
      </c>
      <c r="R630" s="349">
        <f t="shared" si="405"/>
        <v>18.172000000000001</v>
      </c>
      <c r="S630" s="349">
        <f t="shared" si="405"/>
        <v>19.808</v>
      </c>
      <c r="T630" s="349">
        <f t="shared" si="405"/>
        <v>21.63</v>
      </c>
      <c r="U630" s="349">
        <f t="shared" si="405"/>
        <v>161</v>
      </c>
      <c r="V630" s="349">
        <f t="shared" si="405"/>
        <v>143</v>
      </c>
      <c r="W630" s="349">
        <f t="shared" si="405"/>
        <v>127</v>
      </c>
      <c r="X630" s="349">
        <f t="shared" si="405"/>
        <v>90</v>
      </c>
      <c r="Y630" s="349">
        <f t="shared" si="405"/>
        <v>90</v>
      </c>
      <c r="Z630" s="349">
        <f t="shared" si="405"/>
        <v>90</v>
      </c>
      <c r="AA630" s="346">
        <f t="shared" si="398"/>
        <v>10663.561076604554</v>
      </c>
      <c r="AB630" s="346">
        <f t="shared" si="399"/>
        <v>10860.139860139861</v>
      </c>
      <c r="AC630" s="346">
        <f t="shared" si="400"/>
        <v>14290.026246719159</v>
      </c>
      <c r="AD630" s="346">
        <f t="shared" si="401"/>
        <v>18611.111111111113</v>
      </c>
      <c r="AE630" s="346">
        <f t="shared" si="402"/>
        <v>19280.555555555555</v>
      </c>
      <c r="AF630" s="346">
        <f t="shared" si="403"/>
        <v>20052.777777777777</v>
      </c>
      <c r="AG630" s="349">
        <f t="shared" ref="AG630:AL630" si="406">AG14+AG30+AG66+AG100+AG154+AG477+AG495+AG529+AG546+AG617</f>
        <v>20.601999999999997</v>
      </c>
      <c r="AH630" s="349">
        <f t="shared" si="406"/>
        <v>18.636000000000003</v>
      </c>
      <c r="AI630" s="349">
        <f t="shared" si="406"/>
        <v>21.777999999999999</v>
      </c>
      <c r="AJ630" s="349">
        <f t="shared" si="406"/>
        <v>20.100000000000001</v>
      </c>
      <c r="AK630" s="349">
        <f t="shared" si="406"/>
        <v>20.823</v>
      </c>
      <c r="AL630" s="349">
        <f t="shared" si="406"/>
        <v>21.657</v>
      </c>
    </row>
    <row r="631" spans="1:38" ht="16.2">
      <c r="A631" s="351" t="s">
        <v>759</v>
      </c>
      <c r="B631" s="351"/>
      <c r="C631" s="349">
        <f t="shared" ref="C631:Z631" si="407">C17+C32+C68+C102+C156+C479+C497+C531+C549+C619</f>
        <v>161.83500000000001</v>
      </c>
      <c r="D631" s="349">
        <f t="shared" si="407"/>
        <v>229.59299999999999</v>
      </c>
      <c r="E631" s="349">
        <f t="shared" si="407"/>
        <v>220.99399999999994</v>
      </c>
      <c r="F631" s="349">
        <f t="shared" si="407"/>
        <v>234.66299999999993</v>
      </c>
      <c r="G631" s="349">
        <f t="shared" si="407"/>
        <v>249.15699999999998</v>
      </c>
      <c r="H631" s="349">
        <f t="shared" si="407"/>
        <v>256.553</v>
      </c>
      <c r="I631" s="349">
        <f t="shared" si="407"/>
        <v>216.41500000000002</v>
      </c>
      <c r="J631" s="349">
        <f t="shared" si="407"/>
        <v>233.108</v>
      </c>
      <c r="K631" s="349">
        <f t="shared" si="407"/>
        <v>239.90899999999999</v>
      </c>
      <c r="L631" s="349">
        <f t="shared" si="407"/>
        <v>253.80800000000002</v>
      </c>
      <c r="M631" s="349">
        <f t="shared" si="407"/>
        <v>268.11200000000002</v>
      </c>
      <c r="N631" s="349">
        <f t="shared" si="407"/>
        <v>283.66800000000001</v>
      </c>
      <c r="O631" s="349">
        <f t="shared" si="407"/>
        <v>18.802999999999997</v>
      </c>
      <c r="P631" s="349">
        <f t="shared" si="407"/>
        <v>23.033999999999999</v>
      </c>
      <c r="Q631" s="349">
        <f t="shared" si="407"/>
        <v>25.420999999999996</v>
      </c>
      <c r="R631" s="349">
        <f t="shared" si="407"/>
        <v>29.394999999999996</v>
      </c>
      <c r="S631" s="349">
        <f t="shared" si="407"/>
        <v>32.958000000000006</v>
      </c>
      <c r="T631" s="349">
        <f t="shared" si="407"/>
        <v>37.037999999999997</v>
      </c>
      <c r="U631" s="349">
        <f t="shared" si="407"/>
        <v>82</v>
      </c>
      <c r="V631" s="349">
        <f t="shared" si="407"/>
        <v>101</v>
      </c>
      <c r="W631" s="349">
        <f t="shared" si="407"/>
        <v>114</v>
      </c>
      <c r="X631" s="349">
        <f t="shared" si="407"/>
        <v>125</v>
      </c>
      <c r="Y631" s="349">
        <f t="shared" si="407"/>
        <v>135</v>
      </c>
      <c r="Z631" s="349">
        <f t="shared" si="407"/>
        <v>147</v>
      </c>
      <c r="AA631" s="346">
        <f t="shared" ref="AA631" si="408">AG631/U631/12*1000*1000</f>
        <v>12702.235772357724</v>
      </c>
      <c r="AB631" s="346">
        <f t="shared" ref="AB631" si="409">AH631/V631/12*1000*1000</f>
        <v>13608.085808580856</v>
      </c>
      <c r="AC631" s="346">
        <f t="shared" ref="AC631" si="410">AI631/W631/12*1000*1000</f>
        <v>15975.877192982452</v>
      </c>
      <c r="AD631" s="346">
        <f t="shared" ref="AD631" si="411">AJ631/X631/12*1000*1000</f>
        <v>16134</v>
      </c>
      <c r="AE631" s="346">
        <f t="shared" ref="AE631" si="412">AK631/Y631/12*1000*1000</f>
        <v>16081.481481481485</v>
      </c>
      <c r="AF631" s="346">
        <f t="shared" ref="AF631" si="413">AL631/Z631/12*1000*1000</f>
        <v>16007.936507936505</v>
      </c>
      <c r="AG631" s="349">
        <f t="shared" ref="AG631:AL631" si="414">AG17+AG32+AG68+AG102+AG156+AG479+AG497+AG531+AG549+AG619</f>
        <v>12.498999999999999</v>
      </c>
      <c r="AH631" s="349">
        <f t="shared" si="414"/>
        <v>16.492999999999999</v>
      </c>
      <c r="AI631" s="349">
        <f t="shared" si="414"/>
        <v>21.854999999999997</v>
      </c>
      <c r="AJ631" s="349">
        <f t="shared" si="414"/>
        <v>24.200999999999997</v>
      </c>
      <c r="AK631" s="349">
        <f t="shared" si="414"/>
        <v>26.052000000000003</v>
      </c>
      <c r="AL631" s="349">
        <f t="shared" si="414"/>
        <v>28.237999999999996</v>
      </c>
    </row>
    <row r="632" spans="1:38" ht="64.8">
      <c r="A632" s="351" t="s">
        <v>776</v>
      </c>
      <c r="B632" s="351"/>
      <c r="C632" s="356">
        <f>C628/C626*100</f>
        <v>12.376024804550037</v>
      </c>
      <c r="D632" s="357">
        <f t="shared" ref="D632:Y632" si="415">D628/D626*100</f>
        <v>13.123781380823976</v>
      </c>
      <c r="E632" s="357">
        <f t="shared" si="415"/>
        <v>55.919396847489736</v>
      </c>
      <c r="F632" s="357">
        <f t="shared" si="415"/>
        <v>58.289307763913712</v>
      </c>
      <c r="G632" s="357">
        <f t="shared" si="415"/>
        <v>58.362106001950487</v>
      </c>
      <c r="H632" s="357">
        <f t="shared" si="415"/>
        <v>58.52878975457665</v>
      </c>
      <c r="I632" s="357">
        <f t="shared" si="415"/>
        <v>10.178005904511888</v>
      </c>
      <c r="J632" s="357">
        <f t="shared" si="415"/>
        <v>9.2357607187742747</v>
      </c>
      <c r="K632" s="357">
        <f t="shared" si="415"/>
        <v>46.432179481937695</v>
      </c>
      <c r="L632" s="357">
        <f t="shared" si="415"/>
        <v>48.366056557283486</v>
      </c>
      <c r="M632" s="357">
        <f t="shared" si="415"/>
        <v>48.516851582010453</v>
      </c>
      <c r="N632" s="357">
        <f t="shared" si="415"/>
        <v>48.891100777057758</v>
      </c>
      <c r="O632" s="357">
        <f t="shared" si="415"/>
        <v>86.883016606548097</v>
      </c>
      <c r="P632" s="357">
        <f t="shared" si="415"/>
        <v>77.088980346929105</v>
      </c>
      <c r="Q632" s="357">
        <f t="shared" si="415"/>
        <v>84.529143858917848</v>
      </c>
      <c r="R632" s="357">
        <f t="shared" si="415"/>
        <v>90.884055665030672</v>
      </c>
      <c r="S632" s="357">
        <f t="shared" si="415"/>
        <v>91.239407254629441</v>
      </c>
      <c r="T632" s="357">
        <f t="shared" si="415"/>
        <v>91.562551204325729</v>
      </c>
      <c r="U632" s="357">
        <f t="shared" si="415"/>
        <v>7.8498293515358366</v>
      </c>
      <c r="V632" s="357">
        <f t="shared" si="415"/>
        <v>7.8914664457332222</v>
      </c>
      <c r="W632" s="357">
        <f t="shared" si="415"/>
        <v>7.830578512396694</v>
      </c>
      <c r="X632" s="357">
        <f t="shared" si="415"/>
        <v>7.3352673021135519</v>
      </c>
      <c r="Y632" s="357">
        <f t="shared" si="415"/>
        <v>7.54599958652057</v>
      </c>
      <c r="Z632" s="357">
        <f t="shared" ref="Z632" si="416">Z628/Z626*100</f>
        <v>7.8128220985363841</v>
      </c>
      <c r="AA632" s="349"/>
      <c r="AB632" s="349"/>
      <c r="AC632" s="349"/>
      <c r="AD632" s="349"/>
      <c r="AE632" s="349"/>
      <c r="AF632" s="349"/>
      <c r="AG632" s="357"/>
      <c r="AH632" s="357"/>
      <c r="AI632" s="357"/>
      <c r="AJ632" s="357"/>
      <c r="AK632" s="357"/>
      <c r="AL632" s="357"/>
    </row>
    <row r="633" spans="1:38" ht="32.4">
      <c r="A633" s="351" t="s">
        <v>761</v>
      </c>
      <c r="B633" s="351"/>
      <c r="C633" s="357">
        <f>C631/C626*100</f>
        <v>2.6768767372985436</v>
      </c>
      <c r="D633" s="357">
        <f t="shared" ref="D633:Y633" si="417">D631/D626*100</f>
        <v>3.3800837509002544</v>
      </c>
      <c r="E633" s="357">
        <f t="shared" si="417"/>
        <v>13.467212845022905</v>
      </c>
      <c r="F633" s="357">
        <f t="shared" si="417"/>
        <v>14.240071945851277</v>
      </c>
      <c r="G633" s="357">
        <f t="shared" si="417"/>
        <v>14.524217716657756</v>
      </c>
      <c r="H633" s="357">
        <f t="shared" si="417"/>
        <v>14.456891018687518</v>
      </c>
      <c r="I633" s="357">
        <f t="shared" si="417"/>
        <v>3.6582448910251584</v>
      </c>
      <c r="J633" s="357">
        <f t="shared" si="417"/>
        <v>3.5867934213295949</v>
      </c>
      <c r="K633" s="357">
        <f t="shared" si="417"/>
        <v>17.834382120197294</v>
      </c>
      <c r="L633" s="357">
        <f t="shared" si="417"/>
        <v>19.189224131087457</v>
      </c>
      <c r="M633" s="357">
        <f t="shared" si="417"/>
        <v>19.475457373102849</v>
      </c>
      <c r="N633" s="357">
        <f t="shared" si="417"/>
        <v>19.827868812353522</v>
      </c>
      <c r="O633" s="357">
        <f t="shared" si="417"/>
        <v>10.834591405160589</v>
      </c>
      <c r="P633" s="357">
        <f t="shared" si="417"/>
        <v>13.484922107802099</v>
      </c>
      <c r="Q633" s="357">
        <f t="shared" si="417"/>
        <v>15.582417447697971</v>
      </c>
      <c r="R633" s="357">
        <f t="shared" si="417"/>
        <v>17.988935534802884</v>
      </c>
      <c r="S633" s="357">
        <f t="shared" si="417"/>
        <v>18.471730260503076</v>
      </c>
      <c r="T633" s="357">
        <f t="shared" si="417"/>
        <v>18.965058168114037</v>
      </c>
      <c r="U633" s="357">
        <f t="shared" si="417"/>
        <v>1.7491467576791808</v>
      </c>
      <c r="V633" s="357">
        <f t="shared" si="417"/>
        <v>2.0919635459817734</v>
      </c>
      <c r="W633" s="357">
        <f t="shared" si="417"/>
        <v>2.3553719008264462</v>
      </c>
      <c r="X633" s="357">
        <f t="shared" si="417"/>
        <v>2.5901367592208868</v>
      </c>
      <c r="Y633" s="357">
        <f t="shared" si="417"/>
        <v>2.7909861484391154</v>
      </c>
      <c r="Z633" s="357">
        <f t="shared" ref="Z633" si="418">Z631/Z626*100</f>
        <v>3.0303030303030303</v>
      </c>
      <c r="AA633" s="349"/>
      <c r="AB633" s="349"/>
      <c r="AC633" s="349"/>
      <c r="AD633" s="349"/>
      <c r="AE633" s="349"/>
      <c r="AF633" s="349"/>
      <c r="AG633" s="357"/>
      <c r="AH633" s="357"/>
      <c r="AI633" s="357"/>
      <c r="AJ633" s="357"/>
      <c r="AK633" s="357"/>
      <c r="AL633" s="357"/>
    </row>
    <row r="634" spans="1:38" ht="16.2">
      <c r="A634" s="351"/>
      <c r="B634" s="351"/>
      <c r="C634" s="357"/>
      <c r="D634" s="357"/>
      <c r="E634" s="357"/>
      <c r="F634" s="357"/>
      <c r="G634" s="357"/>
      <c r="H634" s="357"/>
      <c r="I634" s="357"/>
      <c r="J634" s="357"/>
      <c r="K634" s="357"/>
      <c r="L634" s="357"/>
      <c r="M634" s="357"/>
      <c r="N634" s="357"/>
      <c r="O634" s="357"/>
      <c r="P634" s="357"/>
      <c r="Q634" s="357"/>
      <c r="R634" s="357"/>
      <c r="S634" s="357"/>
      <c r="T634" s="357"/>
      <c r="U634" s="357"/>
      <c r="V634" s="357"/>
      <c r="W634" s="357"/>
      <c r="X634" s="357"/>
      <c r="Y634" s="357"/>
      <c r="Z634" s="349"/>
      <c r="AA634" s="349"/>
      <c r="AB634" s="349"/>
      <c r="AC634" s="349"/>
      <c r="AD634" s="349"/>
      <c r="AE634" s="349"/>
      <c r="AF634" s="349"/>
      <c r="AG634" s="357"/>
      <c r="AH634" s="357"/>
      <c r="AI634" s="357"/>
      <c r="AJ634" s="357"/>
      <c r="AK634" s="357"/>
      <c r="AL634" s="357"/>
    </row>
    <row r="635" spans="1:38" ht="16.2">
      <c r="A635" s="351" t="s">
        <v>763</v>
      </c>
      <c r="B635" s="351"/>
      <c r="C635" s="360">
        <f>SUM(C637:C639)</f>
        <v>0</v>
      </c>
      <c r="D635" s="360">
        <f t="shared" ref="D635:Z635" si="419">SUM(D637:D639)</f>
        <v>0</v>
      </c>
      <c r="E635" s="360">
        <f t="shared" si="419"/>
        <v>0</v>
      </c>
      <c r="F635" s="360">
        <f t="shared" si="419"/>
        <v>0</v>
      </c>
      <c r="G635" s="360">
        <f t="shared" si="419"/>
        <v>0</v>
      </c>
      <c r="H635" s="360">
        <f t="shared" si="419"/>
        <v>0</v>
      </c>
      <c r="I635" s="360">
        <f t="shared" si="419"/>
        <v>0</v>
      </c>
      <c r="J635" s="360">
        <f t="shared" si="419"/>
        <v>0</v>
      </c>
      <c r="K635" s="360">
        <f t="shared" si="419"/>
        <v>0</v>
      </c>
      <c r="L635" s="360">
        <f t="shared" si="419"/>
        <v>0</v>
      </c>
      <c r="M635" s="360">
        <f t="shared" si="419"/>
        <v>0</v>
      </c>
      <c r="N635" s="360">
        <f t="shared" si="419"/>
        <v>0</v>
      </c>
      <c r="O635" s="360">
        <f t="shared" si="419"/>
        <v>0</v>
      </c>
      <c r="P635" s="360">
        <f t="shared" si="419"/>
        <v>0</v>
      </c>
      <c r="Q635" s="360">
        <f t="shared" si="419"/>
        <v>0</v>
      </c>
      <c r="R635" s="360">
        <f t="shared" si="419"/>
        <v>0</v>
      </c>
      <c r="S635" s="360">
        <f t="shared" si="419"/>
        <v>0</v>
      </c>
      <c r="T635" s="360">
        <f t="shared" si="419"/>
        <v>0</v>
      </c>
      <c r="U635" s="360">
        <f t="shared" si="419"/>
        <v>1814</v>
      </c>
      <c r="V635" s="360">
        <f t="shared" si="419"/>
        <v>1833</v>
      </c>
      <c r="W635" s="360">
        <f t="shared" si="419"/>
        <v>1849</v>
      </c>
      <c r="X635" s="360">
        <f t="shared" si="419"/>
        <v>1849</v>
      </c>
      <c r="Y635" s="360">
        <f t="shared" si="419"/>
        <v>1849</v>
      </c>
      <c r="Z635" s="360">
        <f t="shared" si="419"/>
        <v>1849</v>
      </c>
      <c r="AA635" s="346">
        <f t="shared" ref="AA635" si="420">AG635/U635/12*1000*1000</f>
        <v>21200.569643513412</v>
      </c>
      <c r="AB635" s="346">
        <f t="shared" ref="AB635" si="421">AH635/V635/12*1000*1000</f>
        <v>21952.49136206583</v>
      </c>
      <c r="AC635" s="346">
        <f t="shared" ref="AC635" si="422">AI635/W635/12*1000*1000</f>
        <v>25593.609158103478</v>
      </c>
      <c r="AD635" s="346">
        <f t="shared" ref="AD635" si="423">AJ635/X635/12*1000*1000</f>
        <v>26668.514512349018</v>
      </c>
      <c r="AE635" s="346">
        <f t="shared" ref="AE635" si="424">AK635/Y635/12*1000*1000</f>
        <v>27628.583017847486</v>
      </c>
      <c r="AF635" s="346">
        <f t="shared" ref="AF635" si="425">AL635/Z635/12*1000*1000</f>
        <v>28733.729944113937</v>
      </c>
      <c r="AG635" s="355">
        <f t="shared" ref="AG635:AL635" si="426">SUM(AG637:AG639)</f>
        <v>461.49399999999997</v>
      </c>
      <c r="AH635" s="355">
        <f t="shared" si="426"/>
        <v>482.86700000000002</v>
      </c>
      <c r="AI635" s="355">
        <f t="shared" si="426"/>
        <v>567.87099999999998</v>
      </c>
      <c r="AJ635" s="355">
        <f t="shared" si="426"/>
        <v>591.721</v>
      </c>
      <c r="AK635" s="355">
        <f t="shared" si="426"/>
        <v>613.02300000000002</v>
      </c>
      <c r="AL635" s="355">
        <f t="shared" si="426"/>
        <v>637.54399999999998</v>
      </c>
    </row>
    <row r="636" spans="1:38" ht="15.6">
      <c r="A636" s="358" t="s">
        <v>29</v>
      </c>
      <c r="B636" s="352"/>
      <c r="C636" s="359"/>
      <c r="D636" s="359"/>
      <c r="E636" s="359"/>
      <c r="F636" s="359"/>
      <c r="G636" s="359"/>
      <c r="H636" s="359"/>
      <c r="I636" s="359"/>
      <c r="J636" s="359"/>
      <c r="K636" s="359"/>
      <c r="L636" s="359"/>
      <c r="M636" s="359"/>
      <c r="N636" s="359"/>
      <c r="O636" s="359"/>
      <c r="P636" s="359"/>
      <c r="Q636" s="359"/>
      <c r="R636" s="359"/>
      <c r="S636" s="359"/>
      <c r="T636" s="359"/>
      <c r="U636" s="359"/>
      <c r="V636" s="359"/>
      <c r="W636" s="359"/>
      <c r="X636" s="359"/>
      <c r="Y636" s="359"/>
      <c r="Z636" s="350"/>
      <c r="AA636" s="350"/>
      <c r="AB636" s="350"/>
      <c r="AC636" s="350"/>
      <c r="AD636" s="350"/>
      <c r="AE636" s="350"/>
      <c r="AF636" s="350"/>
      <c r="AG636" s="359"/>
      <c r="AH636" s="359"/>
      <c r="AI636" s="359"/>
      <c r="AJ636" s="359"/>
      <c r="AK636" s="359"/>
      <c r="AL636" s="359"/>
    </row>
    <row r="637" spans="1:38" ht="16.2">
      <c r="A637" s="351" t="s">
        <v>764</v>
      </c>
      <c r="B637" s="351"/>
      <c r="C637" s="349">
        <f t="shared" ref="C637:Z637" si="427">C613+C612</f>
        <v>0</v>
      </c>
      <c r="D637" s="349">
        <f t="shared" si="427"/>
        <v>0</v>
      </c>
      <c r="E637" s="349">
        <f t="shared" si="427"/>
        <v>0</v>
      </c>
      <c r="F637" s="349">
        <f t="shared" si="427"/>
        <v>0</v>
      </c>
      <c r="G637" s="349">
        <f t="shared" si="427"/>
        <v>0</v>
      </c>
      <c r="H637" s="349">
        <f t="shared" si="427"/>
        <v>0</v>
      </c>
      <c r="I637" s="349">
        <f t="shared" si="427"/>
        <v>0</v>
      </c>
      <c r="J637" s="349">
        <f t="shared" si="427"/>
        <v>0</v>
      </c>
      <c r="K637" s="349">
        <f t="shared" si="427"/>
        <v>0</v>
      </c>
      <c r="L637" s="349">
        <f t="shared" si="427"/>
        <v>0</v>
      </c>
      <c r="M637" s="349">
        <f t="shared" si="427"/>
        <v>0</v>
      </c>
      <c r="N637" s="349">
        <f t="shared" si="427"/>
        <v>0</v>
      </c>
      <c r="O637" s="349">
        <f t="shared" si="427"/>
        <v>0</v>
      </c>
      <c r="P637" s="349">
        <f t="shared" si="427"/>
        <v>0</v>
      </c>
      <c r="Q637" s="349">
        <f t="shared" si="427"/>
        <v>0</v>
      </c>
      <c r="R637" s="349">
        <f t="shared" si="427"/>
        <v>0</v>
      </c>
      <c r="S637" s="349">
        <f t="shared" si="427"/>
        <v>0</v>
      </c>
      <c r="T637" s="349">
        <f t="shared" si="427"/>
        <v>0</v>
      </c>
      <c r="U637" s="349">
        <f t="shared" si="427"/>
        <v>1250</v>
      </c>
      <c r="V637" s="349">
        <f t="shared" si="427"/>
        <v>1264</v>
      </c>
      <c r="W637" s="349">
        <f t="shared" si="427"/>
        <v>1289</v>
      </c>
      <c r="X637" s="349">
        <f t="shared" si="427"/>
        <v>1289</v>
      </c>
      <c r="Y637" s="349">
        <f t="shared" si="427"/>
        <v>1289</v>
      </c>
      <c r="Z637" s="349">
        <f t="shared" si="427"/>
        <v>1289</v>
      </c>
      <c r="AA637" s="346">
        <f t="shared" ref="AA637:AA639" si="428">AG637/U637/12*1000*1000</f>
        <v>20886.733333333337</v>
      </c>
      <c r="AB637" s="346">
        <f t="shared" ref="AB637:AB639" si="429">AH637/V637/12*1000*1000</f>
        <v>21156.25</v>
      </c>
      <c r="AC637" s="346">
        <f t="shared" ref="AC637:AC639" si="430">AI637/W637/12*1000*1000</f>
        <v>23547.000258598397</v>
      </c>
      <c r="AD637" s="346">
        <f t="shared" ref="AD637:AD639" si="431">AJ637/X637/12*1000*1000</f>
        <v>24536.009826739075</v>
      </c>
      <c r="AE637" s="346">
        <f t="shared" ref="AE637:AE639" si="432">AK637/Y637/12*1000*1000</f>
        <v>25419.317300232742</v>
      </c>
      <c r="AF637" s="346">
        <f t="shared" ref="AF637:AF639" si="433">AL637/Z637/12*1000*1000</f>
        <v>26436.126196017587</v>
      </c>
      <c r="AG637" s="349">
        <f t="shared" ref="AG637:AL637" si="434">AG613+AG612</f>
        <v>313.30099999999999</v>
      </c>
      <c r="AH637" s="349">
        <f t="shared" si="434"/>
        <v>320.89800000000002</v>
      </c>
      <c r="AI637" s="349">
        <f t="shared" si="434"/>
        <v>364.22499999999997</v>
      </c>
      <c r="AJ637" s="349">
        <f t="shared" si="434"/>
        <v>379.52299999999997</v>
      </c>
      <c r="AK637" s="349">
        <f t="shared" si="434"/>
        <v>393.18600000000004</v>
      </c>
      <c r="AL637" s="349">
        <f t="shared" si="434"/>
        <v>408.91399999999999</v>
      </c>
    </row>
    <row r="638" spans="1:38" ht="16.2">
      <c r="A638" s="351" t="s">
        <v>766</v>
      </c>
      <c r="B638" s="351"/>
      <c r="C638" s="349">
        <f t="shared" ref="C638:Z638" si="435">C614+C493</f>
        <v>0</v>
      </c>
      <c r="D638" s="349">
        <f t="shared" si="435"/>
        <v>0</v>
      </c>
      <c r="E638" s="349">
        <f t="shared" si="435"/>
        <v>0</v>
      </c>
      <c r="F638" s="349">
        <f t="shared" si="435"/>
        <v>0</v>
      </c>
      <c r="G638" s="349">
        <f t="shared" si="435"/>
        <v>0</v>
      </c>
      <c r="H638" s="349">
        <f t="shared" si="435"/>
        <v>0</v>
      </c>
      <c r="I638" s="349">
        <f t="shared" si="435"/>
        <v>0</v>
      </c>
      <c r="J638" s="349">
        <f t="shared" si="435"/>
        <v>0</v>
      </c>
      <c r="K638" s="349">
        <f t="shared" si="435"/>
        <v>0</v>
      </c>
      <c r="L638" s="349">
        <f t="shared" si="435"/>
        <v>0</v>
      </c>
      <c r="M638" s="349">
        <f t="shared" si="435"/>
        <v>0</v>
      </c>
      <c r="N638" s="349">
        <f t="shared" si="435"/>
        <v>0</v>
      </c>
      <c r="O638" s="349">
        <f t="shared" si="435"/>
        <v>0</v>
      </c>
      <c r="P638" s="349">
        <f t="shared" si="435"/>
        <v>0</v>
      </c>
      <c r="Q638" s="349">
        <f t="shared" si="435"/>
        <v>0</v>
      </c>
      <c r="R638" s="349">
        <f t="shared" si="435"/>
        <v>0</v>
      </c>
      <c r="S638" s="349">
        <f t="shared" si="435"/>
        <v>0</v>
      </c>
      <c r="T638" s="349">
        <f t="shared" si="435"/>
        <v>0</v>
      </c>
      <c r="U638" s="349">
        <f t="shared" si="435"/>
        <v>260</v>
      </c>
      <c r="V638" s="349">
        <f t="shared" si="435"/>
        <v>262</v>
      </c>
      <c r="W638" s="349">
        <f t="shared" si="435"/>
        <v>259</v>
      </c>
      <c r="X638" s="349">
        <f t="shared" si="435"/>
        <v>259</v>
      </c>
      <c r="Y638" s="349">
        <f t="shared" si="435"/>
        <v>259</v>
      </c>
      <c r="Z638" s="349">
        <f t="shared" si="435"/>
        <v>259</v>
      </c>
      <c r="AA638" s="346">
        <f t="shared" si="428"/>
        <v>16793.269230769234</v>
      </c>
      <c r="AB638" s="346">
        <f t="shared" si="429"/>
        <v>19720.101781170484</v>
      </c>
      <c r="AC638" s="346">
        <f t="shared" si="430"/>
        <v>27638.996138996139</v>
      </c>
      <c r="AD638" s="346">
        <f t="shared" si="431"/>
        <v>28799.549549549549</v>
      </c>
      <c r="AE638" s="346">
        <f t="shared" si="432"/>
        <v>29836.229086229087</v>
      </c>
      <c r="AF638" s="346">
        <f t="shared" si="433"/>
        <v>31029.601029601028</v>
      </c>
      <c r="AG638" s="349">
        <f t="shared" ref="AG638:AL638" si="436">AG614+AG493</f>
        <v>52.395000000000003</v>
      </c>
      <c r="AH638" s="349">
        <f t="shared" si="436"/>
        <v>62</v>
      </c>
      <c r="AI638" s="349">
        <f t="shared" si="436"/>
        <v>85.902000000000001</v>
      </c>
      <c r="AJ638" s="349">
        <f t="shared" si="436"/>
        <v>89.509</v>
      </c>
      <c r="AK638" s="349">
        <f t="shared" si="436"/>
        <v>92.730999999999995</v>
      </c>
      <c r="AL638" s="349">
        <f t="shared" si="436"/>
        <v>96.44</v>
      </c>
    </row>
    <row r="639" spans="1:38" ht="16.2">
      <c r="A639" s="351" t="s">
        <v>765</v>
      </c>
      <c r="B639" s="351"/>
      <c r="C639" s="349">
        <f>C615</f>
        <v>0</v>
      </c>
      <c r="D639" s="349">
        <f t="shared" ref="D639:Z639" si="437">D615</f>
        <v>0</v>
      </c>
      <c r="E639" s="349">
        <f t="shared" si="437"/>
        <v>0</v>
      </c>
      <c r="F639" s="349">
        <f t="shared" si="437"/>
        <v>0</v>
      </c>
      <c r="G639" s="349">
        <f t="shared" si="437"/>
        <v>0</v>
      </c>
      <c r="H639" s="349">
        <f t="shared" si="437"/>
        <v>0</v>
      </c>
      <c r="I639" s="349">
        <f t="shared" si="437"/>
        <v>0</v>
      </c>
      <c r="J639" s="349">
        <f t="shared" si="437"/>
        <v>0</v>
      </c>
      <c r="K639" s="349">
        <f t="shared" si="437"/>
        <v>0</v>
      </c>
      <c r="L639" s="349">
        <f t="shared" si="437"/>
        <v>0</v>
      </c>
      <c r="M639" s="349">
        <f t="shared" si="437"/>
        <v>0</v>
      </c>
      <c r="N639" s="349">
        <f t="shared" si="437"/>
        <v>0</v>
      </c>
      <c r="O639" s="349">
        <f t="shared" si="437"/>
        <v>0</v>
      </c>
      <c r="P639" s="349">
        <f t="shared" si="437"/>
        <v>0</v>
      </c>
      <c r="Q639" s="349">
        <f t="shared" si="437"/>
        <v>0</v>
      </c>
      <c r="R639" s="349">
        <f t="shared" si="437"/>
        <v>0</v>
      </c>
      <c r="S639" s="349">
        <f t="shared" si="437"/>
        <v>0</v>
      </c>
      <c r="T639" s="349">
        <f t="shared" si="437"/>
        <v>0</v>
      </c>
      <c r="U639" s="349">
        <f t="shared" si="437"/>
        <v>304</v>
      </c>
      <c r="V639" s="349">
        <f t="shared" si="437"/>
        <v>307</v>
      </c>
      <c r="W639" s="349">
        <f t="shared" si="437"/>
        <v>301</v>
      </c>
      <c r="X639" s="349">
        <f t="shared" si="437"/>
        <v>301</v>
      </c>
      <c r="Y639" s="349">
        <f t="shared" si="437"/>
        <v>301</v>
      </c>
      <c r="Z639" s="349">
        <f t="shared" si="437"/>
        <v>301</v>
      </c>
      <c r="AA639" s="346">
        <f t="shared" si="428"/>
        <v>26260.416666666664</v>
      </c>
      <c r="AB639" s="346">
        <f t="shared" si="429"/>
        <v>27135.993485342016</v>
      </c>
      <c r="AC639" s="346">
        <f t="shared" si="430"/>
        <v>32598.006644518271</v>
      </c>
      <c r="AD639" s="346">
        <f t="shared" si="431"/>
        <v>33967.054263565886</v>
      </c>
      <c r="AE639" s="346">
        <f t="shared" si="432"/>
        <v>35189.922480620153</v>
      </c>
      <c r="AF639" s="346">
        <f t="shared" si="433"/>
        <v>36597.452934662229</v>
      </c>
      <c r="AG639" s="349">
        <f t="shared" ref="AG639:AL639" si="438">AG615</f>
        <v>95.798000000000002</v>
      </c>
      <c r="AH639" s="349">
        <f t="shared" si="438"/>
        <v>99.968999999999994</v>
      </c>
      <c r="AI639" s="349">
        <f t="shared" si="438"/>
        <v>117.744</v>
      </c>
      <c r="AJ639" s="349">
        <f t="shared" si="438"/>
        <v>122.68899999999999</v>
      </c>
      <c r="AK639" s="349">
        <f t="shared" si="438"/>
        <v>127.10599999999999</v>
      </c>
      <c r="AL639" s="349">
        <f t="shared" si="438"/>
        <v>132.19</v>
      </c>
    </row>
    <row r="640" spans="1:38" ht="16.2">
      <c r="A640" s="351"/>
      <c r="B640" s="351"/>
      <c r="C640" s="349"/>
      <c r="D640" s="349"/>
      <c r="E640" s="349"/>
      <c r="F640" s="349"/>
      <c r="G640" s="349"/>
      <c r="H640" s="349"/>
      <c r="I640" s="349"/>
      <c r="J640" s="349"/>
      <c r="K640" s="349"/>
      <c r="L640" s="349"/>
      <c r="M640" s="349"/>
      <c r="N640" s="349"/>
      <c r="O640" s="349"/>
      <c r="P640" s="349"/>
      <c r="Q640" s="349"/>
      <c r="R640" s="349"/>
      <c r="S640" s="349"/>
      <c r="T640" s="349"/>
      <c r="U640" s="349"/>
      <c r="V640" s="349"/>
      <c r="W640" s="349"/>
      <c r="X640" s="349"/>
      <c r="Y640" s="349"/>
      <c r="Z640" s="349"/>
      <c r="AA640" s="345"/>
      <c r="AB640" s="345"/>
      <c r="AC640" s="345"/>
      <c r="AD640" s="345"/>
      <c r="AE640" s="345"/>
      <c r="AF640" s="345"/>
      <c r="AG640" s="349"/>
      <c r="AH640" s="349"/>
      <c r="AI640" s="349"/>
      <c r="AJ640" s="349"/>
      <c r="AK640" s="349"/>
      <c r="AL640" s="349"/>
    </row>
    <row r="641" spans="1:38" ht="15.6">
      <c r="A641" s="353" t="s">
        <v>762</v>
      </c>
      <c r="B641" s="353"/>
      <c r="C641" s="354">
        <f t="shared" ref="C641:Z641" si="439">C627+C628</f>
        <v>6026.0779999999995</v>
      </c>
      <c r="D641" s="354">
        <f t="shared" si="439"/>
        <v>6772.6429999999991</v>
      </c>
      <c r="E641" s="354">
        <f t="shared" si="439"/>
        <v>1620.8779999999999</v>
      </c>
      <c r="F641" s="354">
        <f t="shared" si="439"/>
        <v>1627.163</v>
      </c>
      <c r="G641" s="354">
        <f t="shared" si="439"/>
        <v>1694.0309999999999</v>
      </c>
      <c r="H641" s="354">
        <f t="shared" si="439"/>
        <v>1752.472</v>
      </c>
      <c r="I641" s="354">
        <f t="shared" si="439"/>
        <v>5896.2280000000001</v>
      </c>
      <c r="J641" s="354">
        <f t="shared" si="439"/>
        <v>6479.183</v>
      </c>
      <c r="K641" s="354">
        <f t="shared" si="439"/>
        <v>1325.105</v>
      </c>
      <c r="L641" s="354">
        <f t="shared" si="439"/>
        <v>1301.9160000000002</v>
      </c>
      <c r="M641" s="354">
        <f t="shared" si="439"/>
        <v>1355.2379999999998</v>
      </c>
      <c r="N641" s="354">
        <f t="shared" si="439"/>
        <v>1408.518</v>
      </c>
      <c r="O641" s="354">
        <f t="shared" si="439"/>
        <v>173.35499999999999</v>
      </c>
      <c r="P641" s="354">
        <f t="shared" si="439"/>
        <v>171.733</v>
      </c>
      <c r="Q641" s="354">
        <f t="shared" si="439"/>
        <v>163.036</v>
      </c>
      <c r="R641" s="354">
        <f t="shared" si="439"/>
        <v>163.29999999999998</v>
      </c>
      <c r="S641" s="354">
        <f t="shared" si="439"/>
        <v>178.315</v>
      </c>
      <c r="T641" s="354">
        <f t="shared" si="439"/>
        <v>195.18299999999999</v>
      </c>
      <c r="U641" s="354">
        <f t="shared" si="439"/>
        <v>4680</v>
      </c>
      <c r="V641" s="354">
        <f t="shared" si="439"/>
        <v>4816</v>
      </c>
      <c r="W641" s="354">
        <f t="shared" si="439"/>
        <v>4835</v>
      </c>
      <c r="X641" s="354">
        <f t="shared" si="439"/>
        <v>4821</v>
      </c>
      <c r="Y641" s="354">
        <f t="shared" si="439"/>
        <v>4832</v>
      </c>
      <c r="Z641" s="354">
        <f t="shared" si="439"/>
        <v>4846</v>
      </c>
      <c r="AA641" s="347">
        <f t="shared" ref="AA641" si="440">AG641/U641/12*1000*1000</f>
        <v>30516.666666666668</v>
      </c>
      <c r="AB641" s="347">
        <f t="shared" ref="AB641" si="441">AH641/V641/12*1000*1000</f>
        <v>31465.44504429679</v>
      </c>
      <c r="AC641" s="347">
        <f t="shared" ref="AC641" si="442">AI641/W641/12*1000*1000</f>
        <v>34156.325405032752</v>
      </c>
      <c r="AD641" s="347">
        <f t="shared" ref="AD641" si="443">AJ641/X641/12*1000*1000</f>
        <v>34806.264260526863</v>
      </c>
      <c r="AE641" s="347">
        <f t="shared" ref="AE641" si="444">AK641/Y641/12*1000*1000</f>
        <v>35256.932947019879</v>
      </c>
      <c r="AF641" s="347">
        <f t="shared" ref="AF641" si="445">AL641/Z641/12*1000*1000</f>
        <v>35764.032191498147</v>
      </c>
      <c r="AG641" s="354">
        <f t="shared" ref="AG641:AL641" si="446">AG627+AG628</f>
        <v>1713.816</v>
      </c>
      <c r="AH641" s="354">
        <f t="shared" si="446"/>
        <v>1818.451</v>
      </c>
      <c r="AI641" s="354">
        <f t="shared" si="446"/>
        <v>1981.75</v>
      </c>
      <c r="AJ641" s="354">
        <f t="shared" si="446"/>
        <v>2013.6120000000001</v>
      </c>
      <c r="AK641" s="354">
        <f t="shared" si="446"/>
        <v>2044.3380000000004</v>
      </c>
      <c r="AL641" s="354">
        <f t="shared" si="446"/>
        <v>2079.75</v>
      </c>
    </row>
  </sheetData>
  <sheetProtection formatCells="0" formatColumns="0" formatRows="0"/>
  <autoFilter ref="A4:AL626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37">
    <mergeCell ref="A4:A7"/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0" type="noConversion"/>
  <printOptions horizontalCentered="1"/>
  <pageMargins left="0.59055118110236227" right="0.59055118110236227" top="0.78740157480314965" bottom="0.39370078740157483" header="0" footer="0"/>
  <pageSetup paperSize="9" scale="52" fitToWidth="2" fitToHeight="30" orientation="landscape" r:id="rId1"/>
  <headerFooter alignWithMargins="0"/>
  <colBreaks count="1" manualBreakCount="1">
    <brk id="20" max="6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  <pageSetUpPr fitToPage="1"/>
  </sheetPr>
  <dimension ref="A1:AF337"/>
  <sheetViews>
    <sheetView view="pageBreakPreview" topLeftCell="A302" zoomScale="55" zoomScaleNormal="60" zoomScaleSheetLayoutView="55" workbookViewId="0">
      <selection activeCell="G316" sqref="G316"/>
    </sheetView>
  </sheetViews>
  <sheetFormatPr defaultRowHeight="13.2"/>
  <cols>
    <col min="1" max="1" width="94.33203125" customWidth="1"/>
    <col min="2" max="2" width="24.33203125" style="26" customWidth="1"/>
    <col min="3" max="3" width="15.109375" customWidth="1"/>
    <col min="4" max="4" width="15.44140625" customWidth="1"/>
    <col min="5" max="5" width="15.109375" customWidth="1"/>
    <col min="6" max="6" width="15.33203125" customWidth="1"/>
    <col min="7" max="7" width="15.6640625" customWidth="1"/>
    <col min="8" max="8" width="15.88671875" customWidth="1"/>
    <col min="9" max="9" width="24.109375" style="18" customWidth="1"/>
    <col min="10" max="11" width="17.6640625" customWidth="1"/>
    <col min="12" max="13" width="20.109375" bestFit="1" customWidth="1"/>
    <col min="14" max="15" width="17.6640625" customWidth="1"/>
    <col min="16" max="19" width="15.6640625" bestFit="1" customWidth="1"/>
    <col min="20" max="20" width="14.5546875" customWidth="1"/>
  </cols>
  <sheetData>
    <row r="1" spans="1:32" ht="22.5" customHeight="1">
      <c r="A1" s="16"/>
      <c r="B1" s="18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526" t="s">
        <v>73</v>
      </c>
      <c r="O1" s="526"/>
      <c r="P1" s="526"/>
      <c r="Q1" s="526"/>
      <c r="R1" s="526"/>
      <c r="S1" s="526"/>
      <c r="T1" s="527"/>
      <c r="U1" s="13"/>
      <c r="V1" s="13"/>
      <c r="W1" s="13"/>
      <c r="X1" s="13"/>
      <c r="Y1" s="13"/>
      <c r="Z1" s="13"/>
      <c r="AA1" s="13"/>
    </row>
    <row r="2" spans="1:32" ht="82.5" customHeight="1">
      <c r="A2" s="532" t="s">
        <v>78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1:32" ht="21">
      <c r="A3" s="533" t="s">
        <v>34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</row>
    <row r="4" spans="1:32" ht="13.8" thickBot="1"/>
    <row r="5" spans="1:32" ht="97.5" customHeight="1">
      <c r="A5" s="534" t="s">
        <v>60</v>
      </c>
      <c r="B5" s="528" t="s">
        <v>80</v>
      </c>
      <c r="C5" s="529"/>
      <c r="D5" s="529"/>
      <c r="E5" s="529"/>
      <c r="F5" s="529"/>
      <c r="G5" s="529"/>
      <c r="H5" s="530"/>
      <c r="I5" s="536" t="s">
        <v>35</v>
      </c>
      <c r="J5" s="529" t="s">
        <v>608</v>
      </c>
      <c r="K5" s="529"/>
      <c r="L5" s="529"/>
      <c r="M5" s="529"/>
      <c r="N5" s="529"/>
      <c r="O5" s="531"/>
      <c r="P5" s="538" t="s">
        <v>208</v>
      </c>
      <c r="Q5" s="538"/>
      <c r="R5" s="538"/>
      <c r="S5" s="538"/>
      <c r="T5" s="53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>
      <c r="A6" s="535"/>
      <c r="B6" s="66" t="s">
        <v>12</v>
      </c>
      <c r="C6" s="66" t="s">
        <v>144</v>
      </c>
      <c r="D6" s="66" t="s">
        <v>188</v>
      </c>
      <c r="E6" s="66" t="s">
        <v>192</v>
      </c>
      <c r="F6" s="66" t="s">
        <v>207</v>
      </c>
      <c r="G6" s="66" t="s">
        <v>236</v>
      </c>
      <c r="H6" s="65" t="s">
        <v>595</v>
      </c>
      <c r="I6" s="537"/>
      <c r="J6" s="102" t="str">
        <f>C6</f>
        <v>2016 г.</v>
      </c>
      <c r="K6" s="66" t="str">
        <f t="shared" ref="K6:O6" si="0">D6</f>
        <v>2017 г.</v>
      </c>
      <c r="L6" s="66" t="str">
        <f t="shared" si="0"/>
        <v>2018 г.</v>
      </c>
      <c r="M6" s="66" t="str">
        <f t="shared" si="0"/>
        <v>2019 г.</v>
      </c>
      <c r="N6" s="66" t="str">
        <f t="shared" si="0"/>
        <v>2020 г.</v>
      </c>
      <c r="O6" s="66" t="str">
        <f t="shared" si="0"/>
        <v>2021 г.</v>
      </c>
      <c r="P6" s="66" t="str">
        <f>K6</f>
        <v>2017 г.</v>
      </c>
      <c r="Q6" s="66" t="str">
        <f t="shared" ref="Q6:T6" si="1">L6</f>
        <v>2018 г.</v>
      </c>
      <c r="R6" s="66" t="str">
        <f t="shared" si="1"/>
        <v>2019 г.</v>
      </c>
      <c r="S6" s="66" t="str">
        <f t="shared" si="1"/>
        <v>2020 г.</v>
      </c>
      <c r="T6" s="114" t="str">
        <f t="shared" si="1"/>
        <v>2021 г.</v>
      </c>
      <c r="U6" s="63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05.6" thickBot="1">
      <c r="A7" s="115" t="s">
        <v>36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7">
        <v>7</v>
      </c>
      <c r="I7" s="108">
        <v>8</v>
      </c>
      <c r="J7" s="118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9" t="s">
        <v>171</v>
      </c>
      <c r="Q7" s="119" t="s">
        <v>172</v>
      </c>
      <c r="R7" s="119" t="s">
        <v>173</v>
      </c>
      <c r="S7" s="119" t="s">
        <v>174</v>
      </c>
      <c r="T7" s="120" t="s">
        <v>175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.6">
      <c r="A8" s="510" t="s">
        <v>37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.6">
      <c r="A9" s="513" t="s">
        <v>570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6"/>
    </row>
    <row r="10" spans="1:32" ht="25.8" thickBot="1">
      <c r="A10" s="220" t="s">
        <v>273</v>
      </c>
      <c r="B10" s="194"/>
      <c r="C10" s="195"/>
      <c r="D10" s="195"/>
      <c r="E10" s="195"/>
      <c r="F10" s="195"/>
      <c r="G10" s="195"/>
      <c r="H10" s="195"/>
      <c r="I10" s="194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32" ht="50.4">
      <c r="A11" s="221" t="s">
        <v>274</v>
      </c>
      <c r="B11" s="20" t="s">
        <v>48</v>
      </c>
      <c r="C11" s="122"/>
      <c r="D11" s="122"/>
      <c r="E11" s="122"/>
      <c r="F11" s="122"/>
      <c r="G11" s="122"/>
      <c r="H11" s="123"/>
      <c r="I11" s="109">
        <v>318.45999999999998</v>
      </c>
      <c r="J11" s="183">
        <f>C11*$I11</f>
        <v>0</v>
      </c>
      <c r="K11" s="184">
        <f t="shared" ref="K11:O11" si="2">D11*$I11</f>
        <v>0</v>
      </c>
      <c r="L11" s="184">
        <f t="shared" si="2"/>
        <v>0</v>
      </c>
      <c r="M11" s="184">
        <f t="shared" si="2"/>
        <v>0</v>
      </c>
      <c r="N11" s="184">
        <f t="shared" si="2"/>
        <v>0</v>
      </c>
      <c r="O11" s="184">
        <f t="shared" si="2"/>
        <v>0</v>
      </c>
      <c r="P11" s="196"/>
      <c r="Q11" s="196"/>
      <c r="R11" s="196"/>
      <c r="S11" s="196"/>
      <c r="T11" s="196"/>
    </row>
    <row r="12" spans="1:32" ht="50.4">
      <c r="A12" s="221" t="s">
        <v>275</v>
      </c>
      <c r="B12" s="20" t="s">
        <v>48</v>
      </c>
      <c r="C12" s="122"/>
      <c r="D12" s="122"/>
      <c r="E12" s="122"/>
      <c r="F12" s="122"/>
      <c r="G12" s="122"/>
      <c r="H12" s="123"/>
      <c r="I12" s="104">
        <v>736.5</v>
      </c>
      <c r="J12" s="183">
        <f t="shared" ref="J12:J13" si="3">C12*$I12</f>
        <v>0</v>
      </c>
      <c r="K12" s="184">
        <f t="shared" ref="K12:K13" si="4">D12*$I12</f>
        <v>0</v>
      </c>
      <c r="L12" s="184">
        <f t="shared" ref="L12:L13" si="5">E12*$I12</f>
        <v>0</v>
      </c>
      <c r="M12" s="184">
        <f t="shared" ref="M12:M13" si="6">F12*$I12</f>
        <v>0</v>
      </c>
      <c r="N12" s="184">
        <f t="shared" ref="N12:N13" si="7">G12*$I12</f>
        <v>0</v>
      </c>
      <c r="O12" s="184">
        <f t="shared" ref="O12:O13" si="8">H12*$I12</f>
        <v>0</v>
      </c>
      <c r="P12" s="196"/>
      <c r="Q12" s="196"/>
      <c r="R12" s="196"/>
      <c r="S12" s="196"/>
      <c r="T12" s="196"/>
    </row>
    <row r="13" spans="1:32" ht="25.8" thickBot="1">
      <c r="A13" s="221" t="s">
        <v>276</v>
      </c>
      <c r="B13" s="20" t="s">
        <v>48</v>
      </c>
      <c r="C13" s="245">
        <v>6465</v>
      </c>
      <c r="D13" s="245">
        <v>6841</v>
      </c>
      <c r="E13" s="245">
        <v>6792</v>
      </c>
      <c r="F13" s="245">
        <v>6157</v>
      </c>
      <c r="G13" s="245">
        <v>5838</v>
      </c>
      <c r="H13" s="246">
        <v>5803</v>
      </c>
      <c r="I13" s="110">
        <v>465.9</v>
      </c>
      <c r="J13" s="183">
        <f t="shared" si="3"/>
        <v>3012043.5</v>
      </c>
      <c r="K13" s="184">
        <f t="shared" si="4"/>
        <v>3187221.9</v>
      </c>
      <c r="L13" s="184">
        <f t="shared" si="5"/>
        <v>3164392.8</v>
      </c>
      <c r="M13" s="184">
        <f t="shared" si="6"/>
        <v>2868546.3</v>
      </c>
      <c r="N13" s="184">
        <f t="shared" si="7"/>
        <v>2719924.1999999997</v>
      </c>
      <c r="O13" s="184">
        <f t="shared" si="8"/>
        <v>2703617.6999999997</v>
      </c>
      <c r="P13" s="196"/>
      <c r="Q13" s="196"/>
      <c r="R13" s="196"/>
      <c r="S13" s="196"/>
      <c r="T13" s="196"/>
    </row>
    <row r="14" spans="1:32" ht="25.8" thickBot="1">
      <c r="A14" s="193" t="s">
        <v>277</v>
      </c>
      <c r="B14" s="194"/>
      <c r="C14" s="196"/>
      <c r="D14" s="196"/>
      <c r="E14" s="196"/>
      <c r="F14" s="196"/>
      <c r="G14" s="196"/>
      <c r="H14" s="196"/>
      <c r="I14" s="197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</row>
    <row r="15" spans="1:32" ht="25.2">
      <c r="A15" s="221" t="s">
        <v>278</v>
      </c>
      <c r="B15" s="6" t="s">
        <v>48</v>
      </c>
      <c r="C15" s="122"/>
      <c r="D15" s="122"/>
      <c r="E15" s="122"/>
      <c r="F15" s="122"/>
      <c r="G15" s="122"/>
      <c r="H15" s="123"/>
      <c r="I15" s="109">
        <v>5916.25</v>
      </c>
      <c r="J15" s="183">
        <f>C15*$I15</f>
        <v>0</v>
      </c>
      <c r="K15" s="184">
        <f t="shared" ref="K15:O15" si="9">D15*$I15</f>
        <v>0</v>
      </c>
      <c r="L15" s="184">
        <f t="shared" si="9"/>
        <v>0</v>
      </c>
      <c r="M15" s="184">
        <f t="shared" si="9"/>
        <v>0</v>
      </c>
      <c r="N15" s="184">
        <f t="shared" si="9"/>
        <v>0</v>
      </c>
      <c r="O15" s="184">
        <f t="shared" si="9"/>
        <v>0</v>
      </c>
      <c r="P15" s="196"/>
      <c r="Q15" s="196"/>
      <c r="R15" s="196"/>
      <c r="S15" s="196"/>
      <c r="T15" s="196"/>
    </row>
    <row r="16" spans="1:32" ht="52.5" customHeight="1">
      <c r="A16" s="221" t="s">
        <v>279</v>
      </c>
      <c r="B16" s="20" t="s">
        <v>39</v>
      </c>
      <c r="C16" s="122"/>
      <c r="D16" s="122"/>
      <c r="E16" s="122"/>
      <c r="F16" s="122"/>
      <c r="G16" s="122"/>
      <c r="H16" s="123"/>
      <c r="I16" s="104">
        <v>1345</v>
      </c>
      <c r="J16" s="183">
        <f t="shared" ref="J16:J19" si="10">C16*$I16</f>
        <v>0</v>
      </c>
      <c r="K16" s="184">
        <f t="shared" ref="K16:K19" si="11">D16*$I16</f>
        <v>0</v>
      </c>
      <c r="L16" s="184">
        <f t="shared" ref="L16:L19" si="12">E16*$I16</f>
        <v>0</v>
      </c>
      <c r="M16" s="184">
        <f t="shared" ref="M16:M19" si="13">F16*$I16</f>
        <v>0</v>
      </c>
      <c r="N16" s="184">
        <f t="shared" ref="N16:N19" si="14">G16*$I16</f>
        <v>0</v>
      </c>
      <c r="O16" s="184">
        <f t="shared" ref="O16:O19" si="15">H16*$I16</f>
        <v>0</v>
      </c>
      <c r="P16" s="196"/>
      <c r="Q16" s="196"/>
      <c r="R16" s="196"/>
      <c r="S16" s="196"/>
      <c r="T16" s="196"/>
    </row>
    <row r="17" spans="1:20" ht="50.4">
      <c r="A17" s="221" t="s">
        <v>280</v>
      </c>
      <c r="B17" s="20" t="s">
        <v>39</v>
      </c>
      <c r="C17" s="122"/>
      <c r="D17" s="122"/>
      <c r="E17" s="122"/>
      <c r="F17" s="122"/>
      <c r="G17" s="122"/>
      <c r="H17" s="123"/>
      <c r="I17" s="104">
        <v>387.45</v>
      </c>
      <c r="J17" s="183">
        <f t="shared" si="10"/>
        <v>0</v>
      </c>
      <c r="K17" s="184">
        <f t="shared" si="11"/>
        <v>0</v>
      </c>
      <c r="L17" s="184">
        <f t="shared" si="12"/>
        <v>0</v>
      </c>
      <c r="M17" s="184">
        <f t="shared" si="13"/>
        <v>0</v>
      </c>
      <c r="N17" s="184">
        <f t="shared" si="14"/>
        <v>0</v>
      </c>
      <c r="O17" s="184">
        <f t="shared" si="15"/>
        <v>0</v>
      </c>
      <c r="P17" s="196"/>
      <c r="Q17" s="196"/>
      <c r="R17" s="196"/>
      <c r="S17" s="196"/>
      <c r="T17" s="196"/>
    </row>
    <row r="18" spans="1:20" ht="49.2">
      <c r="A18" s="222" t="s">
        <v>281</v>
      </c>
      <c r="B18" s="20" t="s">
        <v>48</v>
      </c>
      <c r="C18" s="122"/>
      <c r="D18" s="122"/>
      <c r="E18" s="122"/>
      <c r="F18" s="122"/>
      <c r="G18" s="122"/>
      <c r="H18" s="123"/>
      <c r="I18" s="104">
        <v>8557.9</v>
      </c>
      <c r="J18" s="183">
        <f t="shared" si="10"/>
        <v>0</v>
      </c>
      <c r="K18" s="184">
        <f t="shared" si="11"/>
        <v>0</v>
      </c>
      <c r="L18" s="184">
        <f t="shared" si="12"/>
        <v>0</v>
      </c>
      <c r="M18" s="184">
        <f t="shared" si="13"/>
        <v>0</v>
      </c>
      <c r="N18" s="184">
        <f t="shared" si="14"/>
        <v>0</v>
      </c>
      <c r="O18" s="184">
        <f t="shared" si="15"/>
        <v>0</v>
      </c>
      <c r="P18" s="196"/>
      <c r="Q18" s="196"/>
      <c r="R18" s="196"/>
      <c r="S18" s="196"/>
      <c r="T18" s="196"/>
    </row>
    <row r="19" spans="1:20" ht="25.8" thickBot="1">
      <c r="A19" s="221" t="s">
        <v>282</v>
      </c>
      <c r="B19" s="20" t="s">
        <v>48</v>
      </c>
      <c r="C19" s="122"/>
      <c r="D19" s="122"/>
      <c r="E19" s="122"/>
      <c r="F19" s="122"/>
      <c r="G19" s="122"/>
      <c r="H19" s="123"/>
      <c r="I19" s="110">
        <v>1939.92</v>
      </c>
      <c r="J19" s="183">
        <f t="shared" si="10"/>
        <v>0</v>
      </c>
      <c r="K19" s="184">
        <f t="shared" si="11"/>
        <v>0</v>
      </c>
      <c r="L19" s="184">
        <f t="shared" si="12"/>
        <v>0</v>
      </c>
      <c r="M19" s="184">
        <f t="shared" si="13"/>
        <v>0</v>
      </c>
      <c r="N19" s="184">
        <f t="shared" si="14"/>
        <v>0</v>
      </c>
      <c r="O19" s="184">
        <f t="shared" si="15"/>
        <v>0</v>
      </c>
      <c r="P19" s="196"/>
      <c r="Q19" s="196"/>
      <c r="R19" s="196"/>
      <c r="S19" s="196"/>
      <c r="T19" s="196"/>
    </row>
    <row r="20" spans="1:20" ht="25.8" thickBot="1">
      <c r="A20" s="193" t="s">
        <v>283</v>
      </c>
      <c r="B20" s="194"/>
      <c r="C20" s="196"/>
      <c r="D20" s="196"/>
      <c r="E20" s="196"/>
      <c r="F20" s="196"/>
      <c r="G20" s="196"/>
      <c r="H20" s="196"/>
      <c r="I20" s="197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</row>
    <row r="21" spans="1:20" ht="25.2">
      <c r="A21" s="221" t="s">
        <v>284</v>
      </c>
      <c r="B21" s="20" t="s">
        <v>48</v>
      </c>
      <c r="C21" s="241"/>
      <c r="D21" s="241"/>
      <c r="E21" s="241"/>
      <c r="F21" s="241"/>
      <c r="G21" s="241"/>
      <c r="H21" s="242"/>
      <c r="I21" s="109">
        <v>2263.3000000000002</v>
      </c>
      <c r="J21" s="183">
        <f>C21*$I21</f>
        <v>0</v>
      </c>
      <c r="K21" s="184">
        <f t="shared" ref="K21:O24" si="16">D21*$I21</f>
        <v>0</v>
      </c>
      <c r="L21" s="184">
        <f t="shared" si="16"/>
        <v>0</v>
      </c>
      <c r="M21" s="184">
        <f t="shared" si="16"/>
        <v>0</v>
      </c>
      <c r="N21" s="184">
        <f t="shared" si="16"/>
        <v>0</v>
      </c>
      <c r="O21" s="184">
        <f t="shared" si="16"/>
        <v>0</v>
      </c>
      <c r="P21" s="196"/>
      <c r="Q21" s="196"/>
      <c r="R21" s="196"/>
      <c r="S21" s="196"/>
      <c r="T21" s="196"/>
    </row>
    <row r="22" spans="1:20" ht="25.2">
      <c r="A22" s="221" t="s">
        <v>285</v>
      </c>
      <c r="B22" s="20" t="s">
        <v>48</v>
      </c>
      <c r="C22" s="122"/>
      <c r="D22" s="122"/>
      <c r="E22" s="122"/>
      <c r="F22" s="122"/>
      <c r="G22" s="122"/>
      <c r="H22" s="123"/>
      <c r="I22" s="104">
        <v>2263.3000000000002</v>
      </c>
      <c r="J22" s="183">
        <f t="shared" ref="J22:J24" si="17">C22*$I22</f>
        <v>0</v>
      </c>
      <c r="K22" s="184">
        <f t="shared" si="16"/>
        <v>0</v>
      </c>
      <c r="L22" s="184">
        <f t="shared" si="16"/>
        <v>0</v>
      </c>
      <c r="M22" s="184">
        <f t="shared" si="16"/>
        <v>0</v>
      </c>
      <c r="N22" s="184">
        <f t="shared" si="16"/>
        <v>0</v>
      </c>
      <c r="O22" s="184">
        <f t="shared" si="16"/>
        <v>0</v>
      </c>
      <c r="P22" s="196"/>
      <c r="Q22" s="196"/>
      <c r="R22" s="196"/>
      <c r="S22" s="196"/>
      <c r="T22" s="196"/>
    </row>
    <row r="23" spans="1:20" ht="25.2">
      <c r="A23" s="221" t="s">
        <v>587</v>
      </c>
      <c r="B23" s="21" t="s">
        <v>589</v>
      </c>
      <c r="C23" s="198"/>
      <c r="D23" s="198"/>
      <c r="E23" s="198"/>
      <c r="F23" s="198"/>
      <c r="G23" s="198"/>
      <c r="H23" s="199"/>
      <c r="I23" s="105">
        <v>26.34</v>
      </c>
      <c r="J23" s="183">
        <f t="shared" si="17"/>
        <v>0</v>
      </c>
      <c r="K23" s="184">
        <f t="shared" si="16"/>
        <v>0</v>
      </c>
      <c r="L23" s="184">
        <f t="shared" si="16"/>
        <v>0</v>
      </c>
      <c r="M23" s="184">
        <f t="shared" si="16"/>
        <v>0</v>
      </c>
      <c r="N23" s="184">
        <f t="shared" si="16"/>
        <v>0</v>
      </c>
      <c r="O23" s="184">
        <f t="shared" si="16"/>
        <v>0</v>
      </c>
      <c r="P23" s="194"/>
      <c r="Q23" s="194"/>
      <c r="R23" s="194"/>
      <c r="S23" s="194"/>
      <c r="T23" s="194"/>
    </row>
    <row r="24" spans="1:20" ht="25.8" thickBot="1">
      <c r="A24" s="221" t="s">
        <v>588</v>
      </c>
      <c r="B24" s="21" t="s">
        <v>589</v>
      </c>
      <c r="C24" s="122">
        <v>15</v>
      </c>
      <c r="D24" s="122">
        <v>5.4</v>
      </c>
      <c r="E24" s="198">
        <v>15</v>
      </c>
      <c r="F24" s="198">
        <v>15</v>
      </c>
      <c r="G24" s="198">
        <v>15</v>
      </c>
      <c r="H24" s="199">
        <v>15</v>
      </c>
      <c r="I24" s="110">
        <v>829.66</v>
      </c>
      <c r="J24" s="183">
        <f t="shared" si="17"/>
        <v>12444.9</v>
      </c>
      <c r="K24" s="184">
        <f t="shared" si="16"/>
        <v>4480.1639999999998</v>
      </c>
      <c r="L24" s="184">
        <f t="shared" si="16"/>
        <v>12444.9</v>
      </c>
      <c r="M24" s="184">
        <f t="shared" si="16"/>
        <v>12444.9</v>
      </c>
      <c r="N24" s="184">
        <f t="shared" si="16"/>
        <v>12444.9</v>
      </c>
      <c r="O24" s="184">
        <f t="shared" si="16"/>
        <v>12444.9</v>
      </c>
      <c r="P24" s="194"/>
      <c r="Q24" s="194"/>
      <c r="R24" s="194"/>
      <c r="S24" s="194"/>
      <c r="T24" s="194"/>
    </row>
    <row r="25" spans="1:20" ht="25.8" thickBot="1">
      <c r="A25" s="223" t="s">
        <v>286</v>
      </c>
      <c r="B25" s="194"/>
      <c r="C25" s="194"/>
      <c r="D25" s="194"/>
      <c r="E25" s="194"/>
      <c r="F25" s="194"/>
      <c r="G25" s="194"/>
      <c r="H25" s="194"/>
      <c r="I25" s="197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</row>
    <row r="26" spans="1:20" ht="50.4">
      <c r="A26" s="224" t="s">
        <v>287</v>
      </c>
      <c r="B26" s="21" t="s">
        <v>48</v>
      </c>
      <c r="C26" s="198"/>
      <c r="D26" s="198"/>
      <c r="E26" s="198"/>
      <c r="F26" s="198"/>
      <c r="G26" s="198"/>
      <c r="H26" s="199"/>
      <c r="I26" s="111">
        <v>2280</v>
      </c>
      <c r="J26" s="185">
        <f>C26*$I26</f>
        <v>0</v>
      </c>
      <c r="K26" s="186">
        <f t="shared" ref="K26:O37" si="18">D26*$I26</f>
        <v>0</v>
      </c>
      <c r="L26" s="186">
        <f t="shared" si="18"/>
        <v>0</v>
      </c>
      <c r="M26" s="186">
        <f t="shared" si="18"/>
        <v>0</v>
      </c>
      <c r="N26" s="186">
        <f t="shared" si="18"/>
        <v>0</v>
      </c>
      <c r="O26" s="186">
        <f t="shared" si="18"/>
        <v>0</v>
      </c>
      <c r="P26" s="194"/>
      <c r="Q26" s="194"/>
      <c r="R26" s="194"/>
      <c r="S26" s="194"/>
      <c r="T26" s="194"/>
    </row>
    <row r="27" spans="1:20" ht="25.2">
      <c r="A27" s="224" t="s">
        <v>288</v>
      </c>
      <c r="B27" s="21" t="s">
        <v>48</v>
      </c>
      <c r="C27" s="198"/>
      <c r="D27" s="198"/>
      <c r="E27" s="198"/>
      <c r="F27" s="198"/>
      <c r="G27" s="198"/>
      <c r="H27" s="199"/>
      <c r="I27" s="105">
        <v>394.43</v>
      </c>
      <c r="J27" s="185">
        <f t="shared" ref="J27:J37" si="19">C27*$I27</f>
        <v>0</v>
      </c>
      <c r="K27" s="186">
        <f t="shared" si="18"/>
        <v>0</v>
      </c>
      <c r="L27" s="186">
        <f t="shared" si="18"/>
        <v>0</v>
      </c>
      <c r="M27" s="186">
        <f t="shared" si="18"/>
        <v>0</v>
      </c>
      <c r="N27" s="186">
        <f t="shared" si="18"/>
        <v>0</v>
      </c>
      <c r="O27" s="186">
        <f t="shared" si="18"/>
        <v>0</v>
      </c>
      <c r="P27" s="194"/>
      <c r="Q27" s="194"/>
      <c r="R27" s="194"/>
      <c r="S27" s="194"/>
      <c r="T27" s="194"/>
    </row>
    <row r="28" spans="1:20" ht="25.2">
      <c r="A28" s="224" t="s">
        <v>289</v>
      </c>
      <c r="B28" s="21" t="s">
        <v>48</v>
      </c>
      <c r="C28" s="198"/>
      <c r="D28" s="198"/>
      <c r="E28" s="198"/>
      <c r="F28" s="198"/>
      <c r="G28" s="198"/>
      <c r="H28" s="199"/>
      <c r="I28" s="105">
        <v>104.07</v>
      </c>
      <c r="J28" s="185">
        <f t="shared" si="19"/>
        <v>0</v>
      </c>
      <c r="K28" s="186">
        <f t="shared" si="18"/>
        <v>0</v>
      </c>
      <c r="L28" s="186">
        <f t="shared" si="18"/>
        <v>0</v>
      </c>
      <c r="M28" s="186">
        <f t="shared" si="18"/>
        <v>0</v>
      </c>
      <c r="N28" s="186">
        <f t="shared" si="18"/>
        <v>0</v>
      </c>
      <c r="O28" s="186">
        <f t="shared" si="18"/>
        <v>0</v>
      </c>
      <c r="P28" s="194"/>
      <c r="Q28" s="194"/>
      <c r="R28" s="194"/>
      <c r="S28" s="194"/>
      <c r="T28" s="194"/>
    </row>
    <row r="29" spans="1:20" ht="25.2">
      <c r="A29" s="224" t="s">
        <v>290</v>
      </c>
      <c r="B29" s="21" t="s">
        <v>40</v>
      </c>
      <c r="C29" s="198"/>
      <c r="D29" s="198"/>
      <c r="E29" s="198"/>
      <c r="F29" s="198"/>
      <c r="G29" s="198"/>
      <c r="H29" s="199"/>
      <c r="I29" s="105">
        <v>245.95</v>
      </c>
      <c r="J29" s="185">
        <f t="shared" si="19"/>
        <v>0</v>
      </c>
      <c r="K29" s="186">
        <f t="shared" si="18"/>
        <v>0</v>
      </c>
      <c r="L29" s="186">
        <f t="shared" si="18"/>
        <v>0</v>
      </c>
      <c r="M29" s="186">
        <f t="shared" si="18"/>
        <v>0</v>
      </c>
      <c r="N29" s="186">
        <f t="shared" si="18"/>
        <v>0</v>
      </c>
      <c r="O29" s="186">
        <f t="shared" si="18"/>
        <v>0</v>
      </c>
      <c r="P29" s="194"/>
      <c r="Q29" s="194"/>
      <c r="R29" s="194"/>
      <c r="S29" s="194"/>
      <c r="T29" s="194"/>
    </row>
    <row r="30" spans="1:20" ht="25.2">
      <c r="A30" s="224" t="s">
        <v>291</v>
      </c>
      <c r="B30" s="21" t="s">
        <v>40</v>
      </c>
      <c r="C30" s="198"/>
      <c r="D30" s="198"/>
      <c r="E30" s="198"/>
      <c r="F30" s="198"/>
      <c r="G30" s="198"/>
      <c r="H30" s="199"/>
      <c r="I30" s="105">
        <v>77.53</v>
      </c>
      <c r="J30" s="185">
        <f t="shared" si="19"/>
        <v>0</v>
      </c>
      <c r="K30" s="186">
        <f t="shared" si="18"/>
        <v>0</v>
      </c>
      <c r="L30" s="186">
        <f t="shared" si="18"/>
        <v>0</v>
      </c>
      <c r="M30" s="186">
        <f t="shared" si="18"/>
        <v>0</v>
      </c>
      <c r="N30" s="186">
        <f t="shared" si="18"/>
        <v>0</v>
      </c>
      <c r="O30" s="186">
        <f t="shared" si="18"/>
        <v>0</v>
      </c>
      <c r="P30" s="194"/>
      <c r="Q30" s="194"/>
      <c r="R30" s="194"/>
      <c r="S30" s="194"/>
      <c r="T30" s="194"/>
    </row>
    <row r="31" spans="1:20" ht="25.2">
      <c r="A31" s="224" t="s">
        <v>292</v>
      </c>
      <c r="B31" s="21" t="s">
        <v>40</v>
      </c>
      <c r="C31" s="198"/>
      <c r="D31" s="198"/>
      <c r="E31" s="198"/>
      <c r="F31" s="198"/>
      <c r="G31" s="198"/>
      <c r="H31" s="199"/>
      <c r="I31" s="105">
        <v>324.39999999999998</v>
      </c>
      <c r="J31" s="185">
        <f t="shared" si="19"/>
        <v>0</v>
      </c>
      <c r="K31" s="186">
        <f t="shared" si="18"/>
        <v>0</v>
      </c>
      <c r="L31" s="186">
        <f t="shared" si="18"/>
        <v>0</v>
      </c>
      <c r="M31" s="186">
        <f t="shared" si="18"/>
        <v>0</v>
      </c>
      <c r="N31" s="186">
        <f t="shared" si="18"/>
        <v>0</v>
      </c>
      <c r="O31" s="186">
        <f t="shared" si="18"/>
        <v>0</v>
      </c>
      <c r="P31" s="194"/>
      <c r="Q31" s="194"/>
      <c r="R31" s="194"/>
      <c r="S31" s="194"/>
      <c r="T31" s="194"/>
    </row>
    <row r="32" spans="1:20" ht="25.2">
      <c r="A32" s="224" t="s">
        <v>293</v>
      </c>
      <c r="B32" s="21" t="s">
        <v>40</v>
      </c>
      <c r="C32" s="243">
        <v>53.481999999999999</v>
      </c>
      <c r="D32" s="243">
        <v>44.46</v>
      </c>
      <c r="E32" s="243">
        <v>44.5</v>
      </c>
      <c r="F32" s="243">
        <v>44.5</v>
      </c>
      <c r="G32" s="243">
        <v>44.5</v>
      </c>
      <c r="H32" s="244">
        <v>44.5</v>
      </c>
      <c r="I32" s="105">
        <v>301.42</v>
      </c>
      <c r="J32" s="185">
        <f t="shared" si="19"/>
        <v>16120.544440000001</v>
      </c>
      <c r="K32" s="186">
        <f t="shared" si="18"/>
        <v>13401.1332</v>
      </c>
      <c r="L32" s="186">
        <f t="shared" si="18"/>
        <v>13413.19</v>
      </c>
      <c r="M32" s="186">
        <f t="shared" si="18"/>
        <v>13413.19</v>
      </c>
      <c r="N32" s="186">
        <f t="shared" si="18"/>
        <v>13413.19</v>
      </c>
      <c r="O32" s="186">
        <f t="shared" si="18"/>
        <v>13413.19</v>
      </c>
      <c r="P32" s="194"/>
      <c r="Q32" s="194"/>
      <c r="R32" s="194"/>
      <c r="S32" s="194"/>
      <c r="T32" s="194"/>
    </row>
    <row r="33" spans="1:20" ht="25.2">
      <c r="A33" s="224" t="s">
        <v>294</v>
      </c>
      <c r="B33" s="21" t="s">
        <v>40</v>
      </c>
      <c r="C33" s="243">
        <v>0.23100000000000001</v>
      </c>
      <c r="D33" s="243">
        <v>0.16500000000000001</v>
      </c>
      <c r="E33" s="243">
        <v>0.17</v>
      </c>
      <c r="F33" s="243">
        <v>0.17</v>
      </c>
      <c r="G33" s="243">
        <v>0.17</v>
      </c>
      <c r="H33" s="244">
        <v>0.17</v>
      </c>
      <c r="I33" s="105">
        <v>222.7</v>
      </c>
      <c r="J33" s="185">
        <f t="shared" si="19"/>
        <v>51.4437</v>
      </c>
      <c r="K33" s="186">
        <f t="shared" si="18"/>
        <v>36.7455</v>
      </c>
      <c r="L33" s="186">
        <f t="shared" si="18"/>
        <v>37.859000000000002</v>
      </c>
      <c r="M33" s="186">
        <f t="shared" si="18"/>
        <v>37.859000000000002</v>
      </c>
      <c r="N33" s="186">
        <f t="shared" si="18"/>
        <v>37.859000000000002</v>
      </c>
      <c r="O33" s="186">
        <f t="shared" si="18"/>
        <v>37.859000000000002</v>
      </c>
      <c r="P33" s="194"/>
      <c r="Q33" s="194"/>
      <c r="R33" s="194"/>
      <c r="S33" s="194"/>
      <c r="T33" s="194"/>
    </row>
    <row r="34" spans="1:20" ht="25.2">
      <c r="A34" s="224" t="s">
        <v>295</v>
      </c>
      <c r="B34" s="21" t="s">
        <v>40</v>
      </c>
      <c r="C34" s="198"/>
      <c r="D34" s="198"/>
      <c r="E34" s="198"/>
      <c r="F34" s="198"/>
      <c r="G34" s="198"/>
      <c r="H34" s="199"/>
      <c r="I34" s="105">
        <v>168.3</v>
      </c>
      <c r="J34" s="185">
        <f t="shared" si="19"/>
        <v>0</v>
      </c>
      <c r="K34" s="186">
        <f t="shared" si="18"/>
        <v>0</v>
      </c>
      <c r="L34" s="186">
        <f t="shared" si="18"/>
        <v>0</v>
      </c>
      <c r="M34" s="186">
        <f t="shared" si="18"/>
        <v>0</v>
      </c>
      <c r="N34" s="186">
        <f t="shared" si="18"/>
        <v>0</v>
      </c>
      <c r="O34" s="186">
        <f t="shared" si="18"/>
        <v>0</v>
      </c>
      <c r="P34" s="194"/>
      <c r="Q34" s="194"/>
      <c r="R34" s="194"/>
      <c r="S34" s="194"/>
      <c r="T34" s="194"/>
    </row>
    <row r="35" spans="1:20" ht="25.2">
      <c r="A35" s="224" t="s">
        <v>296</v>
      </c>
      <c r="B35" s="21" t="s">
        <v>48</v>
      </c>
      <c r="C35" s="198"/>
      <c r="D35" s="198"/>
      <c r="E35" s="198"/>
      <c r="F35" s="198"/>
      <c r="G35" s="198"/>
      <c r="H35" s="199"/>
      <c r="I35" s="105">
        <v>186.48</v>
      </c>
      <c r="J35" s="185">
        <f t="shared" si="19"/>
        <v>0</v>
      </c>
      <c r="K35" s="186">
        <f t="shared" si="18"/>
        <v>0</v>
      </c>
      <c r="L35" s="186">
        <f t="shared" si="18"/>
        <v>0</v>
      </c>
      <c r="M35" s="186">
        <f t="shared" si="18"/>
        <v>0</v>
      </c>
      <c r="N35" s="186">
        <f t="shared" si="18"/>
        <v>0</v>
      </c>
      <c r="O35" s="186">
        <f t="shared" si="18"/>
        <v>0</v>
      </c>
      <c r="P35" s="194"/>
      <c r="Q35" s="194"/>
      <c r="R35" s="194"/>
      <c r="S35" s="194"/>
      <c r="T35" s="194"/>
    </row>
    <row r="36" spans="1:20" ht="25.2">
      <c r="A36" s="224" t="s">
        <v>297</v>
      </c>
      <c r="B36" s="21" t="s">
        <v>41</v>
      </c>
      <c r="C36" s="198"/>
      <c r="D36" s="198"/>
      <c r="E36" s="198"/>
      <c r="F36" s="198"/>
      <c r="G36" s="198"/>
      <c r="H36" s="199"/>
      <c r="I36" s="105">
        <v>1</v>
      </c>
      <c r="J36" s="185">
        <f t="shared" si="19"/>
        <v>0</v>
      </c>
      <c r="K36" s="186">
        <f t="shared" si="18"/>
        <v>0</v>
      </c>
      <c r="L36" s="186">
        <f t="shared" si="18"/>
        <v>0</v>
      </c>
      <c r="M36" s="186">
        <f t="shared" si="18"/>
        <v>0</v>
      </c>
      <c r="N36" s="186">
        <f t="shared" si="18"/>
        <v>0</v>
      </c>
      <c r="O36" s="186">
        <f t="shared" si="18"/>
        <v>0</v>
      </c>
      <c r="P36" s="194"/>
      <c r="Q36" s="194"/>
      <c r="R36" s="194"/>
      <c r="S36" s="194"/>
      <c r="T36" s="194"/>
    </row>
    <row r="37" spans="1:20" ht="25.8" thickBot="1">
      <c r="A37" s="224" t="s">
        <v>298</v>
      </c>
      <c r="B37" s="21" t="s">
        <v>41</v>
      </c>
      <c r="C37" s="198"/>
      <c r="D37" s="198"/>
      <c r="E37" s="198"/>
      <c r="F37" s="198"/>
      <c r="G37" s="198"/>
      <c r="H37" s="199"/>
      <c r="I37" s="110">
        <v>0.34</v>
      </c>
      <c r="J37" s="185">
        <f t="shared" si="19"/>
        <v>0</v>
      </c>
      <c r="K37" s="186">
        <f t="shared" si="18"/>
        <v>0</v>
      </c>
      <c r="L37" s="186">
        <f t="shared" si="18"/>
        <v>0</v>
      </c>
      <c r="M37" s="186">
        <f t="shared" si="18"/>
        <v>0</v>
      </c>
      <c r="N37" s="186">
        <f t="shared" si="18"/>
        <v>0</v>
      </c>
      <c r="O37" s="186">
        <f t="shared" si="18"/>
        <v>0</v>
      </c>
      <c r="P37" s="194"/>
      <c r="Q37" s="194"/>
      <c r="R37" s="194"/>
      <c r="S37" s="194"/>
      <c r="T37" s="194"/>
    </row>
    <row r="38" spans="1:20" ht="24.6">
      <c r="A38" s="225" t="s">
        <v>42</v>
      </c>
      <c r="B38" s="100" t="s">
        <v>59</v>
      </c>
      <c r="C38" s="99" t="s">
        <v>601</v>
      </c>
      <c r="D38" s="99" t="s">
        <v>601</v>
      </c>
      <c r="E38" s="99" t="s">
        <v>601</v>
      </c>
      <c r="F38" s="99" t="s">
        <v>601</v>
      </c>
      <c r="G38" s="99" t="s">
        <v>601</v>
      </c>
      <c r="H38" s="99" t="s">
        <v>601</v>
      </c>
      <c r="I38" s="107" t="s">
        <v>601</v>
      </c>
      <c r="J38" s="97">
        <f>SUM(J11:J13)+SUM(J15:J19)+SUM(J21:J24)+SUM(J26:J37)</f>
        <v>3040660.3881399999</v>
      </c>
      <c r="K38" s="97">
        <f t="shared" ref="K38:O38" si="20">SUM(K11:K13)+SUM(K15:K19)+SUM(K21:K24)+SUM(K26:K37)</f>
        <v>3205139.9426999995</v>
      </c>
      <c r="L38" s="97">
        <f t="shared" si="20"/>
        <v>3190288.7489999998</v>
      </c>
      <c r="M38" s="97">
        <f t="shared" si="20"/>
        <v>2894442.2489999998</v>
      </c>
      <c r="N38" s="97">
        <f t="shared" si="20"/>
        <v>2745820.1489999997</v>
      </c>
      <c r="O38" s="97">
        <f t="shared" si="20"/>
        <v>2729513.6489999997</v>
      </c>
      <c r="P38" s="313">
        <f>K38/J38*100</f>
        <v>105.40933657706553</v>
      </c>
      <c r="Q38" s="313">
        <f t="shared" ref="Q38:T38" si="21">L38/K38*100</f>
        <v>99.536644453424742</v>
      </c>
      <c r="R38" s="313">
        <f t="shared" si="21"/>
        <v>90.726654441773221</v>
      </c>
      <c r="S38" s="313">
        <f t="shared" si="21"/>
        <v>94.865259445015795</v>
      </c>
      <c r="T38" s="313">
        <f t="shared" si="21"/>
        <v>99.406133719066105</v>
      </c>
    </row>
    <row r="39" spans="1:20" ht="27.6">
      <c r="A39" s="513" t="s">
        <v>571</v>
      </c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6"/>
    </row>
    <row r="40" spans="1:20" ht="25.5" customHeight="1" thickBot="1">
      <c r="A40" s="226" t="s">
        <v>302</v>
      </c>
      <c r="B40" s="200"/>
      <c r="C40" s="20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202"/>
    </row>
    <row r="41" spans="1:20" ht="75.599999999999994">
      <c r="A41" s="227" t="s">
        <v>303</v>
      </c>
      <c r="B41" s="19" t="s">
        <v>41</v>
      </c>
      <c r="C41" s="203"/>
      <c r="D41" s="203"/>
      <c r="E41" s="203"/>
      <c r="F41" s="203"/>
      <c r="G41" s="203"/>
      <c r="H41" s="204"/>
      <c r="I41" s="109">
        <v>127.61</v>
      </c>
      <c r="J41" s="103">
        <f>C41*$I41</f>
        <v>0</v>
      </c>
      <c r="K41" s="96">
        <f t="shared" ref="K41:O41" si="22">D41*$I41</f>
        <v>0</v>
      </c>
      <c r="L41" s="96">
        <f t="shared" si="22"/>
        <v>0</v>
      </c>
      <c r="M41" s="96">
        <f t="shared" si="22"/>
        <v>0</v>
      </c>
      <c r="N41" s="96">
        <f t="shared" si="22"/>
        <v>0</v>
      </c>
      <c r="O41" s="96">
        <f t="shared" si="22"/>
        <v>0</v>
      </c>
      <c r="P41" s="195"/>
      <c r="Q41" s="195"/>
      <c r="R41" s="195"/>
      <c r="S41" s="195"/>
      <c r="T41" s="195"/>
    </row>
    <row r="42" spans="1:20" ht="50.4">
      <c r="A42" s="221" t="s">
        <v>304</v>
      </c>
      <c r="B42" s="20" t="s">
        <v>41</v>
      </c>
      <c r="C42" s="122"/>
      <c r="D42" s="122"/>
      <c r="E42" s="122"/>
      <c r="F42" s="122"/>
      <c r="G42" s="122"/>
      <c r="H42" s="123"/>
      <c r="I42" s="104">
        <v>156.41</v>
      </c>
      <c r="J42" s="103">
        <f t="shared" ref="J42:J105" si="23">C42*$I42</f>
        <v>0</v>
      </c>
      <c r="K42" s="96">
        <f t="shared" ref="K42:K105" si="24">D42*$I42</f>
        <v>0</v>
      </c>
      <c r="L42" s="96">
        <f t="shared" ref="L42:L105" si="25">E42*$I42</f>
        <v>0</v>
      </c>
      <c r="M42" s="96">
        <f t="shared" ref="M42:M105" si="26">F42*$I42</f>
        <v>0</v>
      </c>
      <c r="N42" s="96">
        <f t="shared" ref="N42:N105" si="27">G42*$I42</f>
        <v>0</v>
      </c>
      <c r="O42" s="96">
        <f t="shared" ref="O42:O105" si="28">H42*$I42</f>
        <v>0</v>
      </c>
      <c r="P42" s="196"/>
      <c r="Q42" s="196"/>
      <c r="R42" s="196"/>
      <c r="S42" s="196"/>
      <c r="T42" s="196"/>
    </row>
    <row r="43" spans="1:20" ht="75.599999999999994">
      <c r="A43" s="221" t="s">
        <v>305</v>
      </c>
      <c r="B43" s="20" t="s">
        <v>41</v>
      </c>
      <c r="C43" s="122"/>
      <c r="D43" s="122"/>
      <c r="E43" s="122"/>
      <c r="F43" s="122"/>
      <c r="G43" s="122"/>
      <c r="H43" s="123"/>
      <c r="I43" s="104">
        <v>91.18</v>
      </c>
      <c r="J43" s="103">
        <f t="shared" si="23"/>
        <v>0</v>
      </c>
      <c r="K43" s="96">
        <f t="shared" si="24"/>
        <v>0</v>
      </c>
      <c r="L43" s="96">
        <f t="shared" si="25"/>
        <v>0</v>
      </c>
      <c r="M43" s="96">
        <f t="shared" si="26"/>
        <v>0</v>
      </c>
      <c r="N43" s="96">
        <f t="shared" si="27"/>
        <v>0</v>
      </c>
      <c r="O43" s="96">
        <f t="shared" si="28"/>
        <v>0</v>
      </c>
      <c r="P43" s="196"/>
      <c r="Q43" s="196"/>
      <c r="R43" s="196"/>
      <c r="S43" s="196"/>
      <c r="T43" s="196"/>
    </row>
    <row r="44" spans="1:20" ht="151.19999999999999">
      <c r="A44" s="221" t="s">
        <v>306</v>
      </c>
      <c r="B44" s="20" t="s">
        <v>41</v>
      </c>
      <c r="C44" s="122"/>
      <c r="D44" s="122"/>
      <c r="E44" s="122"/>
      <c r="F44" s="122"/>
      <c r="G44" s="122"/>
      <c r="H44" s="123"/>
      <c r="I44" s="104">
        <v>85.36</v>
      </c>
      <c r="J44" s="103">
        <f t="shared" si="23"/>
        <v>0</v>
      </c>
      <c r="K44" s="96">
        <f t="shared" si="24"/>
        <v>0</v>
      </c>
      <c r="L44" s="96">
        <f t="shared" si="25"/>
        <v>0</v>
      </c>
      <c r="M44" s="96">
        <f t="shared" si="26"/>
        <v>0</v>
      </c>
      <c r="N44" s="96">
        <f t="shared" si="27"/>
        <v>0</v>
      </c>
      <c r="O44" s="96">
        <f t="shared" si="28"/>
        <v>0</v>
      </c>
      <c r="P44" s="196"/>
      <c r="Q44" s="196"/>
      <c r="R44" s="196"/>
      <c r="S44" s="196"/>
      <c r="T44" s="196"/>
    </row>
    <row r="45" spans="1:20" ht="50.4">
      <c r="A45" s="221" t="s">
        <v>307</v>
      </c>
      <c r="B45" s="20" t="s">
        <v>41</v>
      </c>
      <c r="C45" s="122"/>
      <c r="D45" s="122"/>
      <c r="E45" s="122"/>
      <c r="F45" s="122"/>
      <c r="G45" s="122"/>
      <c r="H45" s="123"/>
      <c r="I45" s="104">
        <v>114.67</v>
      </c>
      <c r="J45" s="103">
        <f t="shared" si="23"/>
        <v>0</v>
      </c>
      <c r="K45" s="96">
        <f t="shared" si="24"/>
        <v>0</v>
      </c>
      <c r="L45" s="96">
        <f t="shared" si="25"/>
        <v>0</v>
      </c>
      <c r="M45" s="96">
        <f t="shared" si="26"/>
        <v>0</v>
      </c>
      <c r="N45" s="96">
        <f t="shared" si="27"/>
        <v>0</v>
      </c>
      <c r="O45" s="96">
        <f t="shared" si="28"/>
        <v>0</v>
      </c>
      <c r="P45" s="196"/>
      <c r="Q45" s="196"/>
      <c r="R45" s="196"/>
      <c r="S45" s="196"/>
      <c r="T45" s="196"/>
    </row>
    <row r="46" spans="1:20" ht="75.599999999999994">
      <c r="A46" s="221" t="s">
        <v>308</v>
      </c>
      <c r="B46" s="20" t="s">
        <v>41</v>
      </c>
      <c r="C46" s="122"/>
      <c r="D46" s="122"/>
      <c r="E46" s="122"/>
      <c r="F46" s="122"/>
      <c r="G46" s="122"/>
      <c r="H46" s="123"/>
      <c r="I46" s="104">
        <v>91.18</v>
      </c>
      <c r="J46" s="103">
        <f t="shared" si="23"/>
        <v>0</v>
      </c>
      <c r="K46" s="96">
        <f t="shared" si="24"/>
        <v>0</v>
      </c>
      <c r="L46" s="96">
        <f t="shared" si="25"/>
        <v>0</v>
      </c>
      <c r="M46" s="96">
        <f t="shared" si="26"/>
        <v>0</v>
      </c>
      <c r="N46" s="96">
        <f t="shared" si="27"/>
        <v>0</v>
      </c>
      <c r="O46" s="96">
        <f t="shared" si="28"/>
        <v>0</v>
      </c>
      <c r="P46" s="196"/>
      <c r="Q46" s="196"/>
      <c r="R46" s="196"/>
      <c r="S46" s="196"/>
      <c r="T46" s="196"/>
    </row>
    <row r="47" spans="1:20" ht="50.4">
      <c r="A47" s="221" t="s">
        <v>309</v>
      </c>
      <c r="B47" s="20" t="s">
        <v>41</v>
      </c>
      <c r="C47" s="122"/>
      <c r="D47" s="122"/>
      <c r="E47" s="122"/>
      <c r="F47" s="122"/>
      <c r="G47" s="122"/>
      <c r="H47" s="123"/>
      <c r="I47" s="104">
        <v>126.54</v>
      </c>
      <c r="J47" s="103">
        <f t="shared" si="23"/>
        <v>0</v>
      </c>
      <c r="K47" s="96">
        <f t="shared" si="24"/>
        <v>0</v>
      </c>
      <c r="L47" s="96">
        <f t="shared" si="25"/>
        <v>0</v>
      </c>
      <c r="M47" s="96">
        <f t="shared" si="26"/>
        <v>0</v>
      </c>
      <c r="N47" s="96">
        <f t="shared" si="27"/>
        <v>0</v>
      </c>
      <c r="O47" s="96">
        <f t="shared" si="28"/>
        <v>0</v>
      </c>
      <c r="P47" s="196"/>
      <c r="Q47" s="196"/>
      <c r="R47" s="196"/>
      <c r="S47" s="196"/>
      <c r="T47" s="196"/>
    </row>
    <row r="48" spans="1:20" ht="25.2">
      <c r="A48" s="221" t="s">
        <v>310</v>
      </c>
      <c r="B48" s="20" t="s">
        <v>41</v>
      </c>
      <c r="C48" s="122"/>
      <c r="D48" s="122"/>
      <c r="E48" s="122"/>
      <c r="F48" s="122"/>
      <c r="G48" s="122"/>
      <c r="H48" s="123"/>
      <c r="I48" s="104">
        <v>23.56</v>
      </c>
      <c r="J48" s="103">
        <f t="shared" si="23"/>
        <v>0</v>
      </c>
      <c r="K48" s="96">
        <f t="shared" si="24"/>
        <v>0</v>
      </c>
      <c r="L48" s="96">
        <f t="shared" si="25"/>
        <v>0</v>
      </c>
      <c r="M48" s="96">
        <f t="shared" si="26"/>
        <v>0</v>
      </c>
      <c r="N48" s="96">
        <f t="shared" si="27"/>
        <v>0</v>
      </c>
      <c r="O48" s="96">
        <f t="shared" si="28"/>
        <v>0</v>
      </c>
      <c r="P48" s="196"/>
      <c r="Q48" s="196"/>
      <c r="R48" s="196"/>
      <c r="S48" s="196"/>
      <c r="T48" s="196"/>
    </row>
    <row r="49" spans="1:20" ht="50.4">
      <c r="A49" s="221" t="s">
        <v>311</v>
      </c>
      <c r="B49" s="20" t="s">
        <v>41</v>
      </c>
      <c r="C49" s="122"/>
      <c r="D49" s="122"/>
      <c r="E49" s="122"/>
      <c r="F49" s="122"/>
      <c r="G49" s="122"/>
      <c r="H49" s="123"/>
      <c r="I49" s="104">
        <v>75.790000000000006</v>
      </c>
      <c r="J49" s="103">
        <f t="shared" si="23"/>
        <v>0</v>
      </c>
      <c r="K49" s="96">
        <f t="shared" si="24"/>
        <v>0</v>
      </c>
      <c r="L49" s="96">
        <f t="shared" si="25"/>
        <v>0</v>
      </c>
      <c r="M49" s="96">
        <f t="shared" si="26"/>
        <v>0</v>
      </c>
      <c r="N49" s="96">
        <f t="shared" si="27"/>
        <v>0</v>
      </c>
      <c r="O49" s="96">
        <f t="shared" si="28"/>
        <v>0</v>
      </c>
      <c r="P49" s="196"/>
      <c r="Q49" s="196"/>
      <c r="R49" s="196"/>
      <c r="S49" s="196"/>
      <c r="T49" s="196"/>
    </row>
    <row r="50" spans="1:20" ht="50.4">
      <c r="A50" s="221" t="s">
        <v>312</v>
      </c>
      <c r="B50" s="20" t="s">
        <v>41</v>
      </c>
      <c r="C50" s="122"/>
      <c r="D50" s="122"/>
      <c r="E50" s="122"/>
      <c r="F50" s="122"/>
      <c r="G50" s="122"/>
      <c r="H50" s="123"/>
      <c r="I50" s="104">
        <v>74.56</v>
      </c>
      <c r="J50" s="103">
        <f t="shared" si="23"/>
        <v>0</v>
      </c>
      <c r="K50" s="96">
        <f t="shared" si="24"/>
        <v>0</v>
      </c>
      <c r="L50" s="96">
        <f t="shared" si="25"/>
        <v>0</v>
      </c>
      <c r="M50" s="96">
        <f t="shared" si="26"/>
        <v>0</v>
      </c>
      <c r="N50" s="96">
        <f t="shared" si="27"/>
        <v>0</v>
      </c>
      <c r="O50" s="96">
        <f t="shared" si="28"/>
        <v>0</v>
      </c>
      <c r="P50" s="196"/>
      <c r="Q50" s="196"/>
      <c r="R50" s="196"/>
      <c r="S50" s="196"/>
      <c r="T50" s="196"/>
    </row>
    <row r="51" spans="1:20" ht="59.25" customHeight="1">
      <c r="A51" s="221" t="s">
        <v>313</v>
      </c>
      <c r="B51" s="6" t="s">
        <v>41</v>
      </c>
      <c r="C51" s="122"/>
      <c r="D51" s="122"/>
      <c r="E51" s="122"/>
      <c r="F51" s="122"/>
      <c r="G51" s="122"/>
      <c r="H51" s="123"/>
      <c r="I51" s="104">
        <v>46.58</v>
      </c>
      <c r="J51" s="103">
        <f t="shared" si="23"/>
        <v>0</v>
      </c>
      <c r="K51" s="96">
        <f t="shared" si="24"/>
        <v>0</v>
      </c>
      <c r="L51" s="96">
        <f t="shared" si="25"/>
        <v>0</v>
      </c>
      <c r="M51" s="96">
        <f t="shared" si="26"/>
        <v>0</v>
      </c>
      <c r="N51" s="96">
        <f t="shared" si="27"/>
        <v>0</v>
      </c>
      <c r="O51" s="96">
        <f t="shared" si="28"/>
        <v>0</v>
      </c>
      <c r="P51" s="196"/>
      <c r="Q51" s="196"/>
      <c r="R51" s="196"/>
      <c r="S51" s="196"/>
      <c r="T51" s="196"/>
    </row>
    <row r="52" spans="1:20" ht="50.4">
      <c r="A52" s="221" t="s">
        <v>314</v>
      </c>
      <c r="B52" s="6" t="s">
        <v>41</v>
      </c>
      <c r="C52" s="122"/>
      <c r="D52" s="122"/>
      <c r="E52" s="122"/>
      <c r="F52" s="122"/>
      <c r="G52" s="122"/>
      <c r="H52" s="123"/>
      <c r="I52" s="104">
        <v>196.3</v>
      </c>
      <c r="J52" s="103">
        <f t="shared" si="23"/>
        <v>0</v>
      </c>
      <c r="K52" s="96">
        <f t="shared" si="24"/>
        <v>0</v>
      </c>
      <c r="L52" s="96">
        <f t="shared" si="25"/>
        <v>0</v>
      </c>
      <c r="M52" s="96">
        <f t="shared" si="26"/>
        <v>0</v>
      </c>
      <c r="N52" s="96">
        <f t="shared" si="27"/>
        <v>0</v>
      </c>
      <c r="O52" s="96">
        <f t="shared" si="28"/>
        <v>0</v>
      </c>
      <c r="P52" s="196"/>
      <c r="Q52" s="196"/>
      <c r="R52" s="196"/>
      <c r="S52" s="196"/>
      <c r="T52" s="196"/>
    </row>
    <row r="53" spans="1:20" ht="77.25" customHeight="1">
      <c r="A53" s="221" t="s">
        <v>315</v>
      </c>
      <c r="B53" s="6" t="s">
        <v>41</v>
      </c>
      <c r="C53" s="122"/>
      <c r="D53" s="122"/>
      <c r="E53" s="122"/>
      <c r="F53" s="122"/>
      <c r="G53" s="122"/>
      <c r="H53" s="123"/>
      <c r="I53" s="104">
        <v>268</v>
      </c>
      <c r="J53" s="103">
        <f t="shared" si="23"/>
        <v>0</v>
      </c>
      <c r="K53" s="96">
        <f t="shared" si="24"/>
        <v>0</v>
      </c>
      <c r="L53" s="96">
        <f t="shared" si="25"/>
        <v>0</v>
      </c>
      <c r="M53" s="96">
        <f t="shared" si="26"/>
        <v>0</v>
      </c>
      <c r="N53" s="96">
        <f t="shared" si="27"/>
        <v>0</v>
      </c>
      <c r="O53" s="96">
        <f t="shared" si="28"/>
        <v>0</v>
      </c>
      <c r="P53" s="196"/>
      <c r="Q53" s="196"/>
      <c r="R53" s="196"/>
      <c r="S53" s="196"/>
      <c r="T53" s="196"/>
    </row>
    <row r="54" spans="1:20" ht="161.25" customHeight="1">
      <c r="A54" s="221" t="s">
        <v>316</v>
      </c>
      <c r="B54" s="6" t="s">
        <v>41</v>
      </c>
      <c r="C54" s="122"/>
      <c r="D54" s="122"/>
      <c r="E54" s="122"/>
      <c r="F54" s="122"/>
      <c r="G54" s="122"/>
      <c r="H54" s="123"/>
      <c r="I54" s="104">
        <v>220.7</v>
      </c>
      <c r="J54" s="103">
        <f t="shared" si="23"/>
        <v>0</v>
      </c>
      <c r="K54" s="96">
        <f t="shared" si="24"/>
        <v>0</v>
      </c>
      <c r="L54" s="96">
        <f t="shared" si="25"/>
        <v>0</v>
      </c>
      <c r="M54" s="96">
        <f t="shared" si="26"/>
        <v>0</v>
      </c>
      <c r="N54" s="96">
        <f t="shared" si="27"/>
        <v>0</v>
      </c>
      <c r="O54" s="96">
        <f t="shared" si="28"/>
        <v>0</v>
      </c>
      <c r="P54" s="196"/>
      <c r="Q54" s="196"/>
      <c r="R54" s="196"/>
      <c r="S54" s="196"/>
      <c r="T54" s="196"/>
    </row>
    <row r="55" spans="1:20" ht="50.4">
      <c r="A55" s="221" t="s">
        <v>317</v>
      </c>
      <c r="B55" s="20" t="s">
        <v>41</v>
      </c>
      <c r="C55" s="122"/>
      <c r="D55" s="122"/>
      <c r="E55" s="122"/>
      <c r="F55" s="122"/>
      <c r="G55" s="122"/>
      <c r="H55" s="123"/>
      <c r="I55" s="104">
        <v>155.75</v>
      </c>
      <c r="J55" s="103">
        <f t="shared" si="23"/>
        <v>0</v>
      </c>
      <c r="K55" s="96">
        <f t="shared" si="24"/>
        <v>0</v>
      </c>
      <c r="L55" s="96">
        <f t="shared" si="25"/>
        <v>0</v>
      </c>
      <c r="M55" s="96">
        <f t="shared" si="26"/>
        <v>0</v>
      </c>
      <c r="N55" s="96">
        <f t="shared" si="27"/>
        <v>0</v>
      </c>
      <c r="O55" s="96">
        <f t="shared" si="28"/>
        <v>0</v>
      </c>
      <c r="P55" s="196"/>
      <c r="Q55" s="196"/>
      <c r="R55" s="196"/>
      <c r="S55" s="196"/>
      <c r="T55" s="196"/>
    </row>
    <row r="56" spans="1:20" ht="25.2">
      <c r="A56" s="221" t="s">
        <v>318</v>
      </c>
      <c r="B56" s="20" t="s">
        <v>41</v>
      </c>
      <c r="C56" s="122"/>
      <c r="D56" s="122"/>
      <c r="E56" s="122"/>
      <c r="F56" s="122"/>
      <c r="G56" s="122"/>
      <c r="H56" s="123"/>
      <c r="I56" s="104">
        <v>53.63</v>
      </c>
      <c r="J56" s="103">
        <f t="shared" si="23"/>
        <v>0</v>
      </c>
      <c r="K56" s="96">
        <f t="shared" si="24"/>
        <v>0</v>
      </c>
      <c r="L56" s="96">
        <f t="shared" si="25"/>
        <v>0</v>
      </c>
      <c r="M56" s="96">
        <f t="shared" si="26"/>
        <v>0</v>
      </c>
      <c r="N56" s="96">
        <f t="shared" si="27"/>
        <v>0</v>
      </c>
      <c r="O56" s="96">
        <f t="shared" si="28"/>
        <v>0</v>
      </c>
      <c r="P56" s="196"/>
      <c r="Q56" s="196"/>
      <c r="R56" s="196"/>
      <c r="S56" s="196"/>
      <c r="T56" s="196"/>
    </row>
    <row r="57" spans="1:20" ht="25.2">
      <c r="A57" s="221" t="s">
        <v>319</v>
      </c>
      <c r="B57" s="20" t="s">
        <v>41</v>
      </c>
      <c r="C57" s="122"/>
      <c r="D57" s="122"/>
      <c r="E57" s="122"/>
      <c r="F57" s="122"/>
      <c r="G57" s="122"/>
      <c r="H57" s="123"/>
      <c r="I57" s="104">
        <v>180.15</v>
      </c>
      <c r="J57" s="103">
        <f t="shared" si="23"/>
        <v>0</v>
      </c>
      <c r="K57" s="96">
        <f t="shared" si="24"/>
        <v>0</v>
      </c>
      <c r="L57" s="96">
        <f t="shared" si="25"/>
        <v>0</v>
      </c>
      <c r="M57" s="96">
        <f t="shared" si="26"/>
        <v>0</v>
      </c>
      <c r="N57" s="96">
        <f t="shared" si="27"/>
        <v>0</v>
      </c>
      <c r="O57" s="96">
        <f t="shared" si="28"/>
        <v>0</v>
      </c>
      <c r="P57" s="196"/>
      <c r="Q57" s="196"/>
      <c r="R57" s="196"/>
      <c r="S57" s="196"/>
      <c r="T57" s="196"/>
    </row>
    <row r="58" spans="1:20" ht="50.4">
      <c r="A58" s="221" t="s">
        <v>320</v>
      </c>
      <c r="B58" s="20" t="s">
        <v>41</v>
      </c>
      <c r="C58" s="122"/>
      <c r="D58" s="122"/>
      <c r="E58" s="122"/>
      <c r="F58" s="122"/>
      <c r="G58" s="122"/>
      <c r="H58" s="123"/>
      <c r="I58" s="104">
        <v>164.23</v>
      </c>
      <c r="J58" s="103">
        <f t="shared" si="23"/>
        <v>0</v>
      </c>
      <c r="K58" s="96">
        <f t="shared" si="24"/>
        <v>0</v>
      </c>
      <c r="L58" s="96">
        <f t="shared" si="25"/>
        <v>0</v>
      </c>
      <c r="M58" s="96">
        <f t="shared" si="26"/>
        <v>0</v>
      </c>
      <c r="N58" s="96">
        <f t="shared" si="27"/>
        <v>0</v>
      </c>
      <c r="O58" s="96">
        <f t="shared" si="28"/>
        <v>0</v>
      </c>
      <c r="P58" s="196"/>
      <c r="Q58" s="196"/>
      <c r="R58" s="196"/>
      <c r="S58" s="196"/>
      <c r="T58" s="196"/>
    </row>
    <row r="59" spans="1:20" ht="50.4">
      <c r="A59" s="221" t="s">
        <v>321</v>
      </c>
      <c r="B59" s="20" t="s">
        <v>41</v>
      </c>
      <c r="C59" s="122"/>
      <c r="D59" s="122"/>
      <c r="E59" s="122"/>
      <c r="F59" s="122"/>
      <c r="G59" s="122"/>
      <c r="H59" s="123"/>
      <c r="I59" s="104">
        <v>104.62</v>
      </c>
      <c r="J59" s="103">
        <f t="shared" si="23"/>
        <v>0</v>
      </c>
      <c r="K59" s="96">
        <f t="shared" si="24"/>
        <v>0</v>
      </c>
      <c r="L59" s="96">
        <f t="shared" si="25"/>
        <v>0</v>
      </c>
      <c r="M59" s="96">
        <f t="shared" si="26"/>
        <v>0</v>
      </c>
      <c r="N59" s="96">
        <f t="shared" si="27"/>
        <v>0</v>
      </c>
      <c r="O59" s="96">
        <f t="shared" si="28"/>
        <v>0</v>
      </c>
      <c r="P59" s="196"/>
      <c r="Q59" s="196"/>
      <c r="R59" s="196"/>
      <c r="S59" s="196"/>
      <c r="T59" s="196"/>
    </row>
    <row r="60" spans="1:20" ht="50.4">
      <c r="A60" s="221" t="s">
        <v>322</v>
      </c>
      <c r="B60" s="20" t="s">
        <v>41</v>
      </c>
      <c r="C60" s="122"/>
      <c r="D60" s="122"/>
      <c r="E60" s="122"/>
      <c r="F60" s="122"/>
      <c r="G60" s="122"/>
      <c r="H60" s="123"/>
      <c r="I60" s="104">
        <v>106.36</v>
      </c>
      <c r="J60" s="103">
        <f t="shared" si="23"/>
        <v>0</v>
      </c>
      <c r="K60" s="96">
        <f t="shared" si="24"/>
        <v>0</v>
      </c>
      <c r="L60" s="96">
        <f t="shared" si="25"/>
        <v>0</v>
      </c>
      <c r="M60" s="96">
        <f t="shared" si="26"/>
        <v>0</v>
      </c>
      <c r="N60" s="96">
        <f t="shared" si="27"/>
        <v>0</v>
      </c>
      <c r="O60" s="96">
        <f t="shared" si="28"/>
        <v>0</v>
      </c>
      <c r="P60" s="196"/>
      <c r="Q60" s="196"/>
      <c r="R60" s="196"/>
      <c r="S60" s="196"/>
      <c r="T60" s="196"/>
    </row>
    <row r="61" spans="1:20" ht="75.599999999999994">
      <c r="A61" s="221" t="s">
        <v>323</v>
      </c>
      <c r="B61" s="20" t="s">
        <v>41</v>
      </c>
      <c r="C61" s="122"/>
      <c r="D61" s="122"/>
      <c r="E61" s="122"/>
      <c r="F61" s="122"/>
      <c r="G61" s="122"/>
      <c r="H61" s="123"/>
      <c r="I61" s="104">
        <v>2.67</v>
      </c>
      <c r="J61" s="103">
        <f t="shared" si="23"/>
        <v>0</v>
      </c>
      <c r="K61" s="96">
        <f t="shared" si="24"/>
        <v>0</v>
      </c>
      <c r="L61" s="96">
        <f t="shared" si="25"/>
        <v>0</v>
      </c>
      <c r="M61" s="96">
        <f t="shared" si="26"/>
        <v>0</v>
      </c>
      <c r="N61" s="96">
        <f t="shared" si="27"/>
        <v>0</v>
      </c>
      <c r="O61" s="96">
        <f t="shared" si="28"/>
        <v>0</v>
      </c>
      <c r="P61" s="196"/>
      <c r="Q61" s="196"/>
      <c r="R61" s="196"/>
      <c r="S61" s="196"/>
      <c r="T61" s="196"/>
    </row>
    <row r="62" spans="1:20" ht="25.2">
      <c r="A62" s="221" t="s">
        <v>324</v>
      </c>
      <c r="B62" s="20" t="s">
        <v>41</v>
      </c>
      <c r="C62" s="122"/>
      <c r="D62" s="122"/>
      <c r="E62" s="122"/>
      <c r="F62" s="122"/>
      <c r="G62" s="122"/>
      <c r="H62" s="123"/>
      <c r="I62" s="104">
        <v>148.66999999999999</v>
      </c>
      <c r="J62" s="103">
        <f t="shared" si="23"/>
        <v>0</v>
      </c>
      <c r="K62" s="96">
        <f t="shared" si="24"/>
        <v>0</v>
      </c>
      <c r="L62" s="96">
        <f t="shared" si="25"/>
        <v>0</v>
      </c>
      <c r="M62" s="96">
        <f t="shared" si="26"/>
        <v>0</v>
      </c>
      <c r="N62" s="96">
        <f t="shared" si="27"/>
        <v>0</v>
      </c>
      <c r="O62" s="96">
        <f t="shared" si="28"/>
        <v>0</v>
      </c>
      <c r="P62" s="196"/>
      <c r="Q62" s="196"/>
      <c r="R62" s="196"/>
      <c r="S62" s="196"/>
      <c r="T62" s="196"/>
    </row>
    <row r="63" spans="1:20" ht="25.2">
      <c r="A63" s="221" t="s">
        <v>325</v>
      </c>
      <c r="B63" s="20" t="s">
        <v>41</v>
      </c>
      <c r="C63" s="122"/>
      <c r="D63" s="122"/>
      <c r="E63" s="122"/>
      <c r="F63" s="122"/>
      <c r="G63" s="122"/>
      <c r="H63" s="123"/>
      <c r="I63" s="104">
        <v>155.18</v>
      </c>
      <c r="J63" s="103">
        <f t="shared" si="23"/>
        <v>0</v>
      </c>
      <c r="K63" s="96">
        <f t="shared" si="24"/>
        <v>0</v>
      </c>
      <c r="L63" s="96">
        <f t="shared" si="25"/>
        <v>0</v>
      </c>
      <c r="M63" s="96">
        <f t="shared" si="26"/>
        <v>0</v>
      </c>
      <c r="N63" s="96">
        <f t="shared" si="27"/>
        <v>0</v>
      </c>
      <c r="O63" s="96">
        <f t="shared" si="28"/>
        <v>0</v>
      </c>
      <c r="P63" s="196"/>
      <c r="Q63" s="196"/>
      <c r="R63" s="196"/>
      <c r="S63" s="196"/>
      <c r="T63" s="196"/>
    </row>
    <row r="64" spans="1:20" ht="50.4">
      <c r="A64" s="221" t="s">
        <v>326</v>
      </c>
      <c r="B64" s="20" t="s">
        <v>41</v>
      </c>
      <c r="C64" s="122"/>
      <c r="D64" s="122"/>
      <c r="E64" s="122"/>
      <c r="F64" s="122"/>
      <c r="G64" s="122"/>
      <c r="H64" s="123"/>
      <c r="I64" s="104">
        <v>187.9</v>
      </c>
      <c r="J64" s="103">
        <f t="shared" si="23"/>
        <v>0</v>
      </c>
      <c r="K64" s="96">
        <f t="shared" si="24"/>
        <v>0</v>
      </c>
      <c r="L64" s="96">
        <f t="shared" si="25"/>
        <v>0</v>
      </c>
      <c r="M64" s="96">
        <f t="shared" si="26"/>
        <v>0</v>
      </c>
      <c r="N64" s="96">
        <f t="shared" si="27"/>
        <v>0</v>
      </c>
      <c r="O64" s="96">
        <f t="shared" si="28"/>
        <v>0</v>
      </c>
      <c r="P64" s="196"/>
      <c r="Q64" s="196"/>
      <c r="R64" s="196"/>
      <c r="S64" s="196"/>
      <c r="T64" s="196"/>
    </row>
    <row r="65" spans="1:20" ht="25.2">
      <c r="A65" s="221" t="s">
        <v>327</v>
      </c>
      <c r="B65" s="20" t="s">
        <v>41</v>
      </c>
      <c r="C65" s="122"/>
      <c r="D65" s="122"/>
      <c r="E65" s="122"/>
      <c r="F65" s="122"/>
      <c r="G65" s="122"/>
      <c r="H65" s="123"/>
      <c r="I65" s="104">
        <v>64.45</v>
      </c>
      <c r="J65" s="103">
        <f t="shared" si="23"/>
        <v>0</v>
      </c>
      <c r="K65" s="96">
        <f t="shared" si="24"/>
        <v>0</v>
      </c>
      <c r="L65" s="96">
        <f t="shared" si="25"/>
        <v>0</v>
      </c>
      <c r="M65" s="96">
        <f t="shared" si="26"/>
        <v>0</v>
      </c>
      <c r="N65" s="96">
        <f t="shared" si="27"/>
        <v>0</v>
      </c>
      <c r="O65" s="96">
        <f t="shared" si="28"/>
        <v>0</v>
      </c>
      <c r="P65" s="196"/>
      <c r="Q65" s="196"/>
      <c r="R65" s="196"/>
      <c r="S65" s="196"/>
      <c r="T65" s="196"/>
    </row>
    <row r="66" spans="1:20" ht="76.5" customHeight="1">
      <c r="A66" s="221" t="s">
        <v>328</v>
      </c>
      <c r="B66" s="20" t="s">
        <v>557</v>
      </c>
      <c r="C66" s="122"/>
      <c r="D66" s="122"/>
      <c r="E66" s="122"/>
      <c r="F66" s="122"/>
      <c r="G66" s="122"/>
      <c r="H66" s="123"/>
      <c r="I66" s="104">
        <v>15.85</v>
      </c>
      <c r="J66" s="103">
        <f t="shared" si="23"/>
        <v>0</v>
      </c>
      <c r="K66" s="96">
        <f t="shared" si="24"/>
        <v>0</v>
      </c>
      <c r="L66" s="96">
        <f t="shared" si="25"/>
        <v>0</v>
      </c>
      <c r="M66" s="96">
        <f t="shared" si="26"/>
        <v>0</v>
      </c>
      <c r="N66" s="96">
        <f t="shared" si="27"/>
        <v>0</v>
      </c>
      <c r="O66" s="96">
        <f t="shared" si="28"/>
        <v>0</v>
      </c>
      <c r="P66" s="196"/>
      <c r="Q66" s="196"/>
      <c r="R66" s="196"/>
      <c r="S66" s="196"/>
      <c r="T66" s="196"/>
    </row>
    <row r="67" spans="1:20" ht="100.8">
      <c r="A67" s="221" t="s">
        <v>329</v>
      </c>
      <c r="B67" s="20" t="s">
        <v>557</v>
      </c>
      <c r="C67" s="122"/>
      <c r="D67" s="122"/>
      <c r="E67" s="122"/>
      <c r="F67" s="122"/>
      <c r="G67" s="122"/>
      <c r="H67" s="123"/>
      <c r="I67" s="104">
        <v>12.45</v>
      </c>
      <c r="J67" s="103">
        <f t="shared" si="23"/>
        <v>0</v>
      </c>
      <c r="K67" s="96">
        <f t="shared" si="24"/>
        <v>0</v>
      </c>
      <c r="L67" s="96">
        <f t="shared" si="25"/>
        <v>0</v>
      </c>
      <c r="M67" s="96">
        <f t="shared" si="26"/>
        <v>0</v>
      </c>
      <c r="N67" s="96">
        <f t="shared" si="27"/>
        <v>0</v>
      </c>
      <c r="O67" s="96">
        <f t="shared" si="28"/>
        <v>0</v>
      </c>
      <c r="P67" s="196"/>
      <c r="Q67" s="196"/>
      <c r="R67" s="196"/>
      <c r="S67" s="196"/>
      <c r="T67" s="196"/>
    </row>
    <row r="68" spans="1:20" ht="25.2">
      <c r="A68" s="221" t="s">
        <v>330</v>
      </c>
      <c r="B68" s="20" t="s">
        <v>41</v>
      </c>
      <c r="C68" s="122"/>
      <c r="D68" s="122"/>
      <c r="E68" s="122"/>
      <c r="F68" s="122"/>
      <c r="G68" s="122"/>
      <c r="H68" s="123"/>
      <c r="I68" s="104">
        <v>42.7</v>
      </c>
      <c r="J68" s="103">
        <f t="shared" si="23"/>
        <v>0</v>
      </c>
      <c r="K68" s="96">
        <f t="shared" si="24"/>
        <v>0</v>
      </c>
      <c r="L68" s="96">
        <f t="shared" si="25"/>
        <v>0</v>
      </c>
      <c r="M68" s="96">
        <f t="shared" si="26"/>
        <v>0</v>
      </c>
      <c r="N68" s="96">
        <f t="shared" si="27"/>
        <v>0</v>
      </c>
      <c r="O68" s="96">
        <f t="shared" si="28"/>
        <v>0</v>
      </c>
      <c r="P68" s="196"/>
      <c r="Q68" s="196"/>
      <c r="R68" s="196"/>
      <c r="S68" s="196"/>
      <c r="T68" s="196"/>
    </row>
    <row r="69" spans="1:20" ht="27.75" customHeight="1">
      <c r="A69" s="221" t="s">
        <v>331</v>
      </c>
      <c r="B69" s="20" t="s">
        <v>41</v>
      </c>
      <c r="C69" s="122"/>
      <c r="D69" s="122"/>
      <c r="E69" s="122"/>
      <c r="F69" s="122"/>
      <c r="G69" s="122"/>
      <c r="H69" s="123"/>
      <c r="I69" s="104">
        <v>42.7</v>
      </c>
      <c r="J69" s="103">
        <f t="shared" si="23"/>
        <v>0</v>
      </c>
      <c r="K69" s="96">
        <f t="shared" si="24"/>
        <v>0</v>
      </c>
      <c r="L69" s="96">
        <f t="shared" si="25"/>
        <v>0</v>
      </c>
      <c r="M69" s="96">
        <f t="shared" si="26"/>
        <v>0</v>
      </c>
      <c r="N69" s="96">
        <f t="shared" si="27"/>
        <v>0</v>
      </c>
      <c r="O69" s="96">
        <f t="shared" si="28"/>
        <v>0</v>
      </c>
      <c r="P69" s="196"/>
      <c r="Q69" s="196"/>
      <c r="R69" s="196"/>
      <c r="S69" s="196"/>
      <c r="T69" s="196"/>
    </row>
    <row r="70" spans="1:20" ht="25.2">
      <c r="A70" s="221" t="s">
        <v>332</v>
      </c>
      <c r="B70" s="20" t="s">
        <v>41</v>
      </c>
      <c r="C70" s="122"/>
      <c r="D70" s="122"/>
      <c r="E70" s="122"/>
      <c r="F70" s="122"/>
      <c r="G70" s="122"/>
      <c r="H70" s="123"/>
      <c r="I70" s="104">
        <v>42.7</v>
      </c>
      <c r="J70" s="103">
        <f t="shared" si="23"/>
        <v>0</v>
      </c>
      <c r="K70" s="96">
        <f t="shared" si="24"/>
        <v>0</v>
      </c>
      <c r="L70" s="96">
        <f t="shared" si="25"/>
        <v>0</v>
      </c>
      <c r="M70" s="96">
        <f t="shared" si="26"/>
        <v>0</v>
      </c>
      <c r="N70" s="96">
        <f t="shared" si="27"/>
        <v>0</v>
      </c>
      <c r="O70" s="96">
        <f t="shared" si="28"/>
        <v>0</v>
      </c>
      <c r="P70" s="196"/>
      <c r="Q70" s="196"/>
      <c r="R70" s="196"/>
      <c r="S70" s="196"/>
      <c r="T70" s="196"/>
    </row>
    <row r="71" spans="1:20" ht="50.4">
      <c r="A71" s="221" t="s">
        <v>333</v>
      </c>
      <c r="B71" s="20" t="s">
        <v>41</v>
      </c>
      <c r="C71" s="122">
        <v>0</v>
      </c>
      <c r="D71" s="122">
        <v>0.4</v>
      </c>
      <c r="E71" s="122">
        <v>0.45</v>
      </c>
      <c r="F71" s="122">
        <v>0.5</v>
      </c>
      <c r="G71" s="122">
        <v>0.55000000000000004</v>
      </c>
      <c r="H71" s="123">
        <v>0.6</v>
      </c>
      <c r="I71" s="104">
        <v>14.39</v>
      </c>
      <c r="J71" s="103">
        <f t="shared" si="23"/>
        <v>0</v>
      </c>
      <c r="K71" s="96">
        <f t="shared" si="24"/>
        <v>5.7560000000000002</v>
      </c>
      <c r="L71" s="96">
        <f t="shared" si="25"/>
        <v>6.4755000000000003</v>
      </c>
      <c r="M71" s="96">
        <f t="shared" si="26"/>
        <v>7.1950000000000003</v>
      </c>
      <c r="N71" s="96">
        <f t="shared" si="27"/>
        <v>7.9145000000000012</v>
      </c>
      <c r="O71" s="96">
        <f t="shared" si="28"/>
        <v>8.6340000000000003</v>
      </c>
      <c r="P71" s="196"/>
      <c r="Q71" s="196"/>
      <c r="R71" s="196"/>
      <c r="S71" s="196"/>
      <c r="T71" s="196"/>
    </row>
    <row r="72" spans="1:20" ht="50.4">
      <c r="A72" s="221" t="s">
        <v>334</v>
      </c>
      <c r="B72" s="20" t="s">
        <v>41</v>
      </c>
      <c r="C72" s="122"/>
      <c r="D72" s="122"/>
      <c r="E72" s="122"/>
      <c r="F72" s="122"/>
      <c r="G72" s="122"/>
      <c r="H72" s="123"/>
      <c r="I72" s="104">
        <v>44.2</v>
      </c>
      <c r="J72" s="103">
        <f t="shared" si="23"/>
        <v>0</v>
      </c>
      <c r="K72" s="96">
        <f t="shared" si="24"/>
        <v>0</v>
      </c>
      <c r="L72" s="96">
        <f t="shared" si="25"/>
        <v>0</v>
      </c>
      <c r="M72" s="96">
        <f t="shared" si="26"/>
        <v>0</v>
      </c>
      <c r="N72" s="96">
        <f t="shared" si="27"/>
        <v>0</v>
      </c>
      <c r="O72" s="96">
        <f t="shared" si="28"/>
        <v>0</v>
      </c>
      <c r="P72" s="196"/>
      <c r="Q72" s="196"/>
      <c r="R72" s="196"/>
      <c r="S72" s="196"/>
      <c r="T72" s="196"/>
    </row>
    <row r="73" spans="1:20" ht="54" customHeight="1">
      <c r="A73" s="221" t="s">
        <v>335</v>
      </c>
      <c r="B73" s="20" t="s">
        <v>41</v>
      </c>
      <c r="C73" s="122"/>
      <c r="D73" s="122"/>
      <c r="E73" s="122"/>
      <c r="F73" s="122"/>
      <c r="G73" s="122"/>
      <c r="H73" s="123"/>
      <c r="I73" s="104">
        <v>43.3</v>
      </c>
      <c r="J73" s="103">
        <f t="shared" si="23"/>
        <v>0</v>
      </c>
      <c r="K73" s="96">
        <f t="shared" si="24"/>
        <v>0</v>
      </c>
      <c r="L73" s="96">
        <f t="shared" si="25"/>
        <v>0</v>
      </c>
      <c r="M73" s="96">
        <f t="shared" si="26"/>
        <v>0</v>
      </c>
      <c r="N73" s="96">
        <f t="shared" si="27"/>
        <v>0</v>
      </c>
      <c r="O73" s="96">
        <f t="shared" si="28"/>
        <v>0</v>
      </c>
      <c r="P73" s="196"/>
      <c r="Q73" s="196"/>
      <c r="R73" s="196"/>
      <c r="S73" s="196"/>
      <c r="T73" s="196"/>
    </row>
    <row r="74" spans="1:20" ht="81" customHeight="1">
      <c r="A74" s="221" t="s">
        <v>336</v>
      </c>
      <c r="B74" s="6" t="s">
        <v>41</v>
      </c>
      <c r="C74" s="122">
        <v>0</v>
      </c>
      <c r="D74" s="122">
        <v>0.5</v>
      </c>
      <c r="E74" s="122">
        <v>0.8</v>
      </c>
      <c r="F74" s="122">
        <v>1.2</v>
      </c>
      <c r="G74" s="122">
        <v>1.5</v>
      </c>
      <c r="H74" s="123">
        <v>1.8</v>
      </c>
      <c r="I74" s="104">
        <v>38.64</v>
      </c>
      <c r="J74" s="103">
        <f t="shared" si="23"/>
        <v>0</v>
      </c>
      <c r="K74" s="96">
        <f t="shared" si="24"/>
        <v>19.32</v>
      </c>
      <c r="L74" s="96">
        <f t="shared" si="25"/>
        <v>30.912000000000003</v>
      </c>
      <c r="M74" s="96">
        <f t="shared" si="26"/>
        <v>46.368000000000002</v>
      </c>
      <c r="N74" s="96">
        <f t="shared" si="27"/>
        <v>57.96</v>
      </c>
      <c r="O74" s="96">
        <f t="shared" si="28"/>
        <v>69.552000000000007</v>
      </c>
      <c r="P74" s="196"/>
      <c r="Q74" s="196"/>
      <c r="R74" s="196"/>
      <c r="S74" s="196"/>
      <c r="T74" s="196"/>
    </row>
    <row r="75" spans="1:20" ht="25.2">
      <c r="A75" s="221" t="s">
        <v>337</v>
      </c>
      <c r="B75" s="6" t="s">
        <v>41</v>
      </c>
      <c r="C75" s="122"/>
      <c r="D75" s="122"/>
      <c r="E75" s="122"/>
      <c r="F75" s="122"/>
      <c r="G75" s="122"/>
      <c r="H75" s="123"/>
      <c r="I75" s="104">
        <v>35.06</v>
      </c>
      <c r="J75" s="103">
        <f t="shared" si="23"/>
        <v>0</v>
      </c>
      <c r="K75" s="96">
        <f t="shared" si="24"/>
        <v>0</v>
      </c>
      <c r="L75" s="96">
        <f t="shared" si="25"/>
        <v>0</v>
      </c>
      <c r="M75" s="96">
        <f t="shared" si="26"/>
        <v>0</v>
      </c>
      <c r="N75" s="96">
        <f t="shared" si="27"/>
        <v>0</v>
      </c>
      <c r="O75" s="96">
        <f t="shared" si="28"/>
        <v>0</v>
      </c>
      <c r="P75" s="196"/>
      <c r="Q75" s="196"/>
      <c r="R75" s="196"/>
      <c r="S75" s="196"/>
      <c r="T75" s="196"/>
    </row>
    <row r="76" spans="1:20" ht="25.5" customHeight="1">
      <c r="A76" s="221" t="s">
        <v>338</v>
      </c>
      <c r="B76" s="6" t="s">
        <v>41</v>
      </c>
      <c r="C76" s="122"/>
      <c r="D76" s="122"/>
      <c r="E76" s="122"/>
      <c r="F76" s="122"/>
      <c r="G76" s="122"/>
      <c r="H76" s="123"/>
      <c r="I76" s="104">
        <v>36.1</v>
      </c>
      <c r="J76" s="103">
        <f t="shared" si="23"/>
        <v>0</v>
      </c>
      <c r="K76" s="96">
        <f t="shared" si="24"/>
        <v>0</v>
      </c>
      <c r="L76" s="96">
        <f t="shared" si="25"/>
        <v>0</v>
      </c>
      <c r="M76" s="96">
        <f t="shared" si="26"/>
        <v>0</v>
      </c>
      <c r="N76" s="96">
        <f t="shared" si="27"/>
        <v>0</v>
      </c>
      <c r="O76" s="96">
        <f t="shared" si="28"/>
        <v>0</v>
      </c>
      <c r="P76" s="196"/>
      <c r="Q76" s="196"/>
      <c r="R76" s="196"/>
      <c r="S76" s="196"/>
      <c r="T76" s="196"/>
    </row>
    <row r="77" spans="1:20" ht="50.4">
      <c r="A77" s="221" t="s">
        <v>339</v>
      </c>
      <c r="B77" s="6" t="s">
        <v>41</v>
      </c>
      <c r="C77" s="122"/>
      <c r="D77" s="122"/>
      <c r="E77" s="122"/>
      <c r="F77" s="122"/>
      <c r="G77" s="122"/>
      <c r="H77" s="123"/>
      <c r="I77" s="104">
        <v>92.03</v>
      </c>
      <c r="J77" s="103">
        <f t="shared" si="23"/>
        <v>0</v>
      </c>
      <c r="K77" s="96">
        <f t="shared" si="24"/>
        <v>0</v>
      </c>
      <c r="L77" s="96">
        <f t="shared" si="25"/>
        <v>0</v>
      </c>
      <c r="M77" s="96">
        <f t="shared" si="26"/>
        <v>0</v>
      </c>
      <c r="N77" s="96">
        <f t="shared" si="27"/>
        <v>0</v>
      </c>
      <c r="O77" s="96">
        <f t="shared" si="28"/>
        <v>0</v>
      </c>
      <c r="P77" s="196"/>
      <c r="Q77" s="196"/>
      <c r="R77" s="196"/>
      <c r="S77" s="196"/>
      <c r="T77" s="196"/>
    </row>
    <row r="78" spans="1:20" ht="25.2">
      <c r="A78" s="221" t="s">
        <v>340</v>
      </c>
      <c r="B78" s="6" t="s">
        <v>41</v>
      </c>
      <c r="C78" s="122"/>
      <c r="D78" s="122"/>
      <c r="E78" s="122"/>
      <c r="F78" s="122"/>
      <c r="G78" s="122"/>
      <c r="H78" s="123"/>
      <c r="I78" s="104">
        <v>60.29</v>
      </c>
      <c r="J78" s="103">
        <f t="shared" si="23"/>
        <v>0</v>
      </c>
      <c r="K78" s="96">
        <f t="shared" si="24"/>
        <v>0</v>
      </c>
      <c r="L78" s="96">
        <f t="shared" si="25"/>
        <v>0</v>
      </c>
      <c r="M78" s="96">
        <f t="shared" si="26"/>
        <v>0</v>
      </c>
      <c r="N78" s="96">
        <f t="shared" si="27"/>
        <v>0</v>
      </c>
      <c r="O78" s="96">
        <f t="shared" si="28"/>
        <v>0</v>
      </c>
      <c r="P78" s="196"/>
      <c r="Q78" s="196"/>
      <c r="R78" s="196"/>
      <c r="S78" s="196"/>
      <c r="T78" s="196"/>
    </row>
    <row r="79" spans="1:20" ht="25.2">
      <c r="A79" s="221" t="s">
        <v>341</v>
      </c>
      <c r="B79" s="6" t="s">
        <v>41</v>
      </c>
      <c r="C79" s="122"/>
      <c r="D79" s="122"/>
      <c r="E79" s="122"/>
      <c r="F79" s="122"/>
      <c r="G79" s="122"/>
      <c r="H79" s="123"/>
      <c r="I79" s="104">
        <v>23.54</v>
      </c>
      <c r="J79" s="103">
        <f t="shared" si="23"/>
        <v>0</v>
      </c>
      <c r="K79" s="96">
        <f t="shared" si="24"/>
        <v>0</v>
      </c>
      <c r="L79" s="96">
        <f t="shared" si="25"/>
        <v>0</v>
      </c>
      <c r="M79" s="96">
        <f t="shared" si="26"/>
        <v>0</v>
      </c>
      <c r="N79" s="96">
        <f t="shared" si="27"/>
        <v>0</v>
      </c>
      <c r="O79" s="96">
        <f t="shared" si="28"/>
        <v>0</v>
      </c>
      <c r="P79" s="196"/>
      <c r="Q79" s="196"/>
      <c r="R79" s="196"/>
      <c r="S79" s="196"/>
      <c r="T79" s="196"/>
    </row>
    <row r="80" spans="1:20" ht="25.2">
      <c r="A80" s="221" t="s">
        <v>342</v>
      </c>
      <c r="B80" s="20" t="s">
        <v>41</v>
      </c>
      <c r="C80" s="122"/>
      <c r="D80" s="122"/>
      <c r="E80" s="122"/>
      <c r="F80" s="122"/>
      <c r="G80" s="122"/>
      <c r="H80" s="123"/>
      <c r="I80" s="104">
        <v>86.26</v>
      </c>
      <c r="J80" s="103">
        <f t="shared" si="23"/>
        <v>0</v>
      </c>
      <c r="K80" s="96">
        <f t="shared" si="24"/>
        <v>0</v>
      </c>
      <c r="L80" s="96">
        <f t="shared" si="25"/>
        <v>0</v>
      </c>
      <c r="M80" s="96">
        <f t="shared" si="26"/>
        <v>0</v>
      </c>
      <c r="N80" s="96">
        <f t="shared" si="27"/>
        <v>0</v>
      </c>
      <c r="O80" s="96">
        <f t="shared" si="28"/>
        <v>0</v>
      </c>
      <c r="P80" s="196"/>
      <c r="Q80" s="196"/>
      <c r="R80" s="196"/>
      <c r="S80" s="196"/>
      <c r="T80" s="196"/>
    </row>
    <row r="81" spans="1:20" ht="25.2">
      <c r="A81" s="221" t="s">
        <v>343</v>
      </c>
      <c r="B81" s="6" t="s">
        <v>41</v>
      </c>
      <c r="C81" s="122"/>
      <c r="D81" s="122"/>
      <c r="E81" s="122"/>
      <c r="F81" s="122"/>
      <c r="G81" s="122"/>
      <c r="H81" s="123"/>
      <c r="I81" s="104">
        <v>173.67</v>
      </c>
      <c r="J81" s="103">
        <f t="shared" si="23"/>
        <v>0</v>
      </c>
      <c r="K81" s="96">
        <f t="shared" si="24"/>
        <v>0</v>
      </c>
      <c r="L81" s="96">
        <f t="shared" si="25"/>
        <v>0</v>
      </c>
      <c r="M81" s="96">
        <f t="shared" si="26"/>
        <v>0</v>
      </c>
      <c r="N81" s="96">
        <f t="shared" si="27"/>
        <v>0</v>
      </c>
      <c r="O81" s="96">
        <f t="shared" si="28"/>
        <v>0</v>
      </c>
      <c r="P81" s="196"/>
      <c r="Q81" s="196"/>
      <c r="R81" s="196"/>
      <c r="S81" s="196"/>
      <c r="T81" s="196"/>
    </row>
    <row r="82" spans="1:20" ht="25.2">
      <c r="A82" s="221" t="s">
        <v>344</v>
      </c>
      <c r="B82" s="6" t="s">
        <v>41</v>
      </c>
      <c r="C82" s="122"/>
      <c r="D82" s="122"/>
      <c r="E82" s="122"/>
      <c r="F82" s="122"/>
      <c r="G82" s="122"/>
      <c r="H82" s="123"/>
      <c r="I82" s="104">
        <v>74.099999999999994</v>
      </c>
      <c r="J82" s="103">
        <f t="shared" si="23"/>
        <v>0</v>
      </c>
      <c r="K82" s="96">
        <f t="shared" si="24"/>
        <v>0</v>
      </c>
      <c r="L82" s="96">
        <f t="shared" si="25"/>
        <v>0</v>
      </c>
      <c r="M82" s="96">
        <f t="shared" si="26"/>
        <v>0</v>
      </c>
      <c r="N82" s="96">
        <f t="shared" si="27"/>
        <v>0</v>
      </c>
      <c r="O82" s="96">
        <f t="shared" si="28"/>
        <v>0</v>
      </c>
      <c r="P82" s="196"/>
      <c r="Q82" s="196"/>
      <c r="R82" s="196"/>
      <c r="S82" s="196"/>
      <c r="T82" s="196"/>
    </row>
    <row r="83" spans="1:20" ht="31.5" customHeight="1">
      <c r="A83" s="221" t="s">
        <v>345</v>
      </c>
      <c r="B83" s="6" t="s">
        <v>41</v>
      </c>
      <c r="C83" s="124"/>
      <c r="D83" s="124"/>
      <c r="E83" s="124"/>
      <c r="F83" s="124"/>
      <c r="G83" s="124"/>
      <c r="H83" s="125"/>
      <c r="I83" s="104">
        <v>110.05</v>
      </c>
      <c r="J83" s="103">
        <f t="shared" si="23"/>
        <v>0</v>
      </c>
      <c r="K83" s="96">
        <f t="shared" si="24"/>
        <v>0</v>
      </c>
      <c r="L83" s="96">
        <f t="shared" si="25"/>
        <v>0</v>
      </c>
      <c r="M83" s="96">
        <f t="shared" si="26"/>
        <v>0</v>
      </c>
      <c r="N83" s="96">
        <f t="shared" si="27"/>
        <v>0</v>
      </c>
      <c r="O83" s="96">
        <f t="shared" si="28"/>
        <v>0</v>
      </c>
      <c r="P83" s="196"/>
      <c r="Q83" s="196"/>
      <c r="R83" s="196"/>
      <c r="S83" s="196"/>
      <c r="T83" s="196"/>
    </row>
    <row r="84" spans="1:20" ht="25.2">
      <c r="A84" s="221" t="s">
        <v>346</v>
      </c>
      <c r="B84" s="20" t="s">
        <v>41</v>
      </c>
      <c r="C84" s="122"/>
      <c r="D84" s="122"/>
      <c r="E84" s="122"/>
      <c r="F84" s="122"/>
      <c r="G84" s="122"/>
      <c r="H84" s="123"/>
      <c r="I84" s="104">
        <v>103.16</v>
      </c>
      <c r="J84" s="103">
        <f t="shared" si="23"/>
        <v>0</v>
      </c>
      <c r="K84" s="96">
        <f t="shared" si="24"/>
        <v>0</v>
      </c>
      <c r="L84" s="96">
        <f t="shared" si="25"/>
        <v>0</v>
      </c>
      <c r="M84" s="96">
        <f t="shared" si="26"/>
        <v>0</v>
      </c>
      <c r="N84" s="96">
        <f t="shared" si="27"/>
        <v>0</v>
      </c>
      <c r="O84" s="96">
        <f t="shared" si="28"/>
        <v>0</v>
      </c>
      <c r="P84" s="196"/>
      <c r="Q84" s="196"/>
      <c r="R84" s="196"/>
      <c r="S84" s="196"/>
      <c r="T84" s="196"/>
    </row>
    <row r="85" spans="1:20" ht="75.599999999999994">
      <c r="A85" s="221" t="s">
        <v>347</v>
      </c>
      <c r="B85" s="20" t="s">
        <v>41</v>
      </c>
      <c r="C85" s="122"/>
      <c r="D85" s="122"/>
      <c r="E85" s="122"/>
      <c r="F85" s="122"/>
      <c r="G85" s="122"/>
      <c r="H85" s="123"/>
      <c r="I85" s="104">
        <v>35.49</v>
      </c>
      <c r="J85" s="103">
        <f t="shared" si="23"/>
        <v>0</v>
      </c>
      <c r="K85" s="96">
        <f t="shared" si="24"/>
        <v>0</v>
      </c>
      <c r="L85" s="96">
        <f t="shared" si="25"/>
        <v>0</v>
      </c>
      <c r="M85" s="96">
        <f t="shared" si="26"/>
        <v>0</v>
      </c>
      <c r="N85" s="96">
        <f t="shared" si="27"/>
        <v>0</v>
      </c>
      <c r="O85" s="96">
        <f t="shared" si="28"/>
        <v>0</v>
      </c>
      <c r="P85" s="196"/>
      <c r="Q85" s="196"/>
      <c r="R85" s="196"/>
      <c r="S85" s="196"/>
      <c r="T85" s="196"/>
    </row>
    <row r="86" spans="1:20" ht="25.2">
      <c r="A86" s="221" t="s">
        <v>348</v>
      </c>
      <c r="B86" s="20" t="s">
        <v>41</v>
      </c>
      <c r="C86" s="122"/>
      <c r="D86" s="122"/>
      <c r="E86" s="122"/>
      <c r="F86" s="122"/>
      <c r="G86" s="122"/>
      <c r="H86" s="123"/>
      <c r="I86" s="104">
        <v>29.63</v>
      </c>
      <c r="J86" s="103">
        <f t="shared" si="23"/>
        <v>0</v>
      </c>
      <c r="K86" s="96">
        <f t="shared" si="24"/>
        <v>0</v>
      </c>
      <c r="L86" s="96">
        <f t="shared" si="25"/>
        <v>0</v>
      </c>
      <c r="M86" s="96">
        <f t="shared" si="26"/>
        <v>0</v>
      </c>
      <c r="N86" s="96">
        <f t="shared" si="27"/>
        <v>0</v>
      </c>
      <c r="O86" s="96">
        <f t="shared" si="28"/>
        <v>0</v>
      </c>
      <c r="P86" s="196"/>
      <c r="Q86" s="196"/>
      <c r="R86" s="196"/>
      <c r="S86" s="196"/>
      <c r="T86" s="196"/>
    </row>
    <row r="87" spans="1:20" ht="25.2">
      <c r="A87" s="221" t="s">
        <v>349</v>
      </c>
      <c r="B87" s="20" t="s">
        <v>41</v>
      </c>
      <c r="C87" s="122"/>
      <c r="D87" s="122"/>
      <c r="E87" s="122"/>
      <c r="F87" s="122"/>
      <c r="G87" s="122"/>
      <c r="H87" s="123"/>
      <c r="I87" s="104">
        <v>91.52</v>
      </c>
      <c r="J87" s="103">
        <f t="shared" si="23"/>
        <v>0</v>
      </c>
      <c r="K87" s="96">
        <f t="shared" si="24"/>
        <v>0</v>
      </c>
      <c r="L87" s="96">
        <f t="shared" si="25"/>
        <v>0</v>
      </c>
      <c r="M87" s="96">
        <f t="shared" si="26"/>
        <v>0</v>
      </c>
      <c r="N87" s="96">
        <f t="shared" si="27"/>
        <v>0</v>
      </c>
      <c r="O87" s="96">
        <f t="shared" si="28"/>
        <v>0</v>
      </c>
      <c r="P87" s="196"/>
      <c r="Q87" s="196"/>
      <c r="R87" s="196"/>
      <c r="S87" s="196"/>
      <c r="T87" s="196"/>
    </row>
    <row r="88" spans="1:20" ht="25.2">
      <c r="A88" s="221" t="s">
        <v>350</v>
      </c>
      <c r="B88" s="20" t="s">
        <v>41</v>
      </c>
      <c r="C88" s="122"/>
      <c r="D88" s="122"/>
      <c r="E88" s="122"/>
      <c r="F88" s="122"/>
      <c r="G88" s="122"/>
      <c r="H88" s="123"/>
      <c r="I88" s="104">
        <v>4.29</v>
      </c>
      <c r="J88" s="103">
        <f t="shared" si="23"/>
        <v>0</v>
      </c>
      <c r="K88" s="96">
        <f t="shared" si="24"/>
        <v>0</v>
      </c>
      <c r="L88" s="96">
        <f t="shared" si="25"/>
        <v>0</v>
      </c>
      <c r="M88" s="96">
        <f t="shared" si="26"/>
        <v>0</v>
      </c>
      <c r="N88" s="96">
        <f t="shared" si="27"/>
        <v>0</v>
      </c>
      <c r="O88" s="96">
        <f t="shared" si="28"/>
        <v>0</v>
      </c>
      <c r="P88" s="196"/>
      <c r="Q88" s="196"/>
      <c r="R88" s="196"/>
      <c r="S88" s="196"/>
      <c r="T88" s="196"/>
    </row>
    <row r="89" spans="1:20" ht="25.2">
      <c r="A89" s="221" t="s">
        <v>351</v>
      </c>
      <c r="B89" s="20" t="s">
        <v>41</v>
      </c>
      <c r="C89" s="122"/>
      <c r="D89" s="122"/>
      <c r="E89" s="122"/>
      <c r="F89" s="122"/>
      <c r="G89" s="122"/>
      <c r="H89" s="123"/>
      <c r="I89" s="104">
        <v>18.84</v>
      </c>
      <c r="J89" s="103">
        <f t="shared" si="23"/>
        <v>0</v>
      </c>
      <c r="K89" s="96">
        <f t="shared" si="24"/>
        <v>0</v>
      </c>
      <c r="L89" s="96">
        <f t="shared" si="25"/>
        <v>0</v>
      </c>
      <c r="M89" s="96">
        <f t="shared" si="26"/>
        <v>0</v>
      </c>
      <c r="N89" s="96">
        <f t="shared" si="27"/>
        <v>0</v>
      </c>
      <c r="O89" s="96">
        <f t="shared" si="28"/>
        <v>0</v>
      </c>
      <c r="P89" s="196"/>
      <c r="Q89" s="196"/>
      <c r="R89" s="196"/>
      <c r="S89" s="196"/>
      <c r="T89" s="196"/>
    </row>
    <row r="90" spans="1:20" ht="25.2">
      <c r="A90" s="221" t="s">
        <v>352</v>
      </c>
      <c r="B90" s="20" t="s">
        <v>41</v>
      </c>
      <c r="C90" s="122"/>
      <c r="D90" s="122"/>
      <c r="E90" s="122"/>
      <c r="F90" s="122"/>
      <c r="G90" s="122"/>
      <c r="H90" s="123"/>
      <c r="I90" s="104">
        <v>120.3</v>
      </c>
      <c r="J90" s="103">
        <f t="shared" si="23"/>
        <v>0</v>
      </c>
      <c r="K90" s="96">
        <f t="shared" si="24"/>
        <v>0</v>
      </c>
      <c r="L90" s="96">
        <f t="shared" si="25"/>
        <v>0</v>
      </c>
      <c r="M90" s="96">
        <f t="shared" si="26"/>
        <v>0</v>
      </c>
      <c r="N90" s="96">
        <f t="shared" si="27"/>
        <v>0</v>
      </c>
      <c r="O90" s="96">
        <f t="shared" si="28"/>
        <v>0</v>
      </c>
      <c r="P90" s="196"/>
      <c r="Q90" s="196"/>
      <c r="R90" s="196"/>
      <c r="S90" s="196"/>
      <c r="T90" s="196"/>
    </row>
    <row r="91" spans="1:20" ht="25.2">
      <c r="A91" s="221" t="s">
        <v>353</v>
      </c>
      <c r="B91" s="20" t="s">
        <v>41</v>
      </c>
      <c r="C91" s="122"/>
      <c r="D91" s="122"/>
      <c r="E91" s="122"/>
      <c r="F91" s="122"/>
      <c r="G91" s="122"/>
      <c r="H91" s="123"/>
      <c r="I91" s="104">
        <v>75.62</v>
      </c>
      <c r="J91" s="103">
        <f t="shared" si="23"/>
        <v>0</v>
      </c>
      <c r="K91" s="96">
        <f t="shared" si="24"/>
        <v>0</v>
      </c>
      <c r="L91" s="96">
        <f t="shared" si="25"/>
        <v>0</v>
      </c>
      <c r="M91" s="96">
        <f t="shared" si="26"/>
        <v>0</v>
      </c>
      <c r="N91" s="96">
        <f t="shared" si="27"/>
        <v>0</v>
      </c>
      <c r="O91" s="96">
        <f t="shared" si="28"/>
        <v>0</v>
      </c>
      <c r="P91" s="196"/>
      <c r="Q91" s="196"/>
      <c r="R91" s="196"/>
      <c r="S91" s="196"/>
      <c r="T91" s="196"/>
    </row>
    <row r="92" spans="1:20" ht="25.2">
      <c r="A92" s="221" t="s">
        <v>354</v>
      </c>
      <c r="B92" s="20" t="s">
        <v>41</v>
      </c>
      <c r="C92" s="122"/>
      <c r="D92" s="122"/>
      <c r="E92" s="122"/>
      <c r="F92" s="122"/>
      <c r="G92" s="122"/>
      <c r="H92" s="123"/>
      <c r="I92" s="104">
        <v>8.6</v>
      </c>
      <c r="J92" s="103">
        <f t="shared" si="23"/>
        <v>0</v>
      </c>
      <c r="K92" s="96">
        <f t="shared" si="24"/>
        <v>0</v>
      </c>
      <c r="L92" s="96">
        <f t="shared" si="25"/>
        <v>0</v>
      </c>
      <c r="M92" s="96">
        <f t="shared" si="26"/>
        <v>0</v>
      </c>
      <c r="N92" s="96">
        <f t="shared" si="27"/>
        <v>0</v>
      </c>
      <c r="O92" s="96">
        <f t="shared" si="28"/>
        <v>0</v>
      </c>
      <c r="P92" s="196"/>
      <c r="Q92" s="196"/>
      <c r="R92" s="196"/>
      <c r="S92" s="196"/>
      <c r="T92" s="196"/>
    </row>
    <row r="93" spans="1:20" ht="25.2">
      <c r="A93" s="221" t="s">
        <v>355</v>
      </c>
      <c r="B93" s="20" t="s">
        <v>41</v>
      </c>
      <c r="C93" s="122"/>
      <c r="D93" s="122"/>
      <c r="E93" s="122"/>
      <c r="F93" s="122"/>
      <c r="G93" s="122"/>
      <c r="H93" s="123"/>
      <c r="I93" s="104">
        <v>15.7</v>
      </c>
      <c r="J93" s="103">
        <f t="shared" si="23"/>
        <v>0</v>
      </c>
      <c r="K93" s="96">
        <f t="shared" si="24"/>
        <v>0</v>
      </c>
      <c r="L93" s="96">
        <f t="shared" si="25"/>
        <v>0</v>
      </c>
      <c r="M93" s="96">
        <f t="shared" si="26"/>
        <v>0</v>
      </c>
      <c r="N93" s="96">
        <f t="shared" si="27"/>
        <v>0</v>
      </c>
      <c r="O93" s="96">
        <f t="shared" si="28"/>
        <v>0</v>
      </c>
      <c r="P93" s="196"/>
      <c r="Q93" s="196"/>
      <c r="R93" s="196"/>
      <c r="S93" s="196"/>
      <c r="T93" s="196"/>
    </row>
    <row r="94" spans="1:20" ht="50.4">
      <c r="A94" s="221" t="s">
        <v>356</v>
      </c>
      <c r="B94" s="20" t="s">
        <v>41</v>
      </c>
      <c r="C94" s="122"/>
      <c r="D94" s="122"/>
      <c r="E94" s="122"/>
      <c r="F94" s="122"/>
      <c r="G94" s="122"/>
      <c r="H94" s="123"/>
      <c r="I94" s="104">
        <v>16.37</v>
      </c>
      <c r="J94" s="103">
        <f t="shared" si="23"/>
        <v>0</v>
      </c>
      <c r="K94" s="96">
        <f t="shared" si="24"/>
        <v>0</v>
      </c>
      <c r="L94" s="96">
        <f t="shared" si="25"/>
        <v>0</v>
      </c>
      <c r="M94" s="96">
        <f t="shared" si="26"/>
        <v>0</v>
      </c>
      <c r="N94" s="96">
        <f t="shared" si="27"/>
        <v>0</v>
      </c>
      <c r="O94" s="96">
        <f t="shared" si="28"/>
        <v>0</v>
      </c>
      <c r="P94" s="196"/>
      <c r="Q94" s="196"/>
      <c r="R94" s="196"/>
      <c r="S94" s="196"/>
      <c r="T94" s="196"/>
    </row>
    <row r="95" spans="1:20" ht="25.2">
      <c r="A95" s="221" t="s">
        <v>357</v>
      </c>
      <c r="B95" s="20" t="s">
        <v>41</v>
      </c>
      <c r="C95" s="122"/>
      <c r="D95" s="122"/>
      <c r="E95" s="122"/>
      <c r="F95" s="122"/>
      <c r="G95" s="122"/>
      <c r="H95" s="123"/>
      <c r="I95" s="104">
        <v>25.08</v>
      </c>
      <c r="J95" s="103">
        <f t="shared" si="23"/>
        <v>0</v>
      </c>
      <c r="K95" s="96">
        <f t="shared" si="24"/>
        <v>0</v>
      </c>
      <c r="L95" s="96">
        <f t="shared" si="25"/>
        <v>0</v>
      </c>
      <c r="M95" s="96">
        <f t="shared" si="26"/>
        <v>0</v>
      </c>
      <c r="N95" s="96">
        <f t="shared" si="27"/>
        <v>0</v>
      </c>
      <c r="O95" s="96">
        <f t="shared" si="28"/>
        <v>0</v>
      </c>
      <c r="P95" s="196"/>
      <c r="Q95" s="196"/>
      <c r="R95" s="196"/>
      <c r="S95" s="196"/>
      <c r="T95" s="196"/>
    </row>
    <row r="96" spans="1:20" ht="50.4">
      <c r="A96" s="221" t="s">
        <v>358</v>
      </c>
      <c r="B96" s="20" t="s">
        <v>41</v>
      </c>
      <c r="C96" s="122"/>
      <c r="D96" s="122"/>
      <c r="E96" s="122"/>
      <c r="F96" s="122"/>
      <c r="G96" s="122"/>
      <c r="H96" s="123"/>
      <c r="I96" s="104">
        <v>97.04</v>
      </c>
      <c r="J96" s="103">
        <f t="shared" si="23"/>
        <v>0</v>
      </c>
      <c r="K96" s="96">
        <f t="shared" si="24"/>
        <v>0</v>
      </c>
      <c r="L96" s="96">
        <f t="shared" si="25"/>
        <v>0</v>
      </c>
      <c r="M96" s="96">
        <f t="shared" si="26"/>
        <v>0</v>
      </c>
      <c r="N96" s="96">
        <f t="shared" si="27"/>
        <v>0</v>
      </c>
      <c r="O96" s="96">
        <f t="shared" si="28"/>
        <v>0</v>
      </c>
      <c r="P96" s="196"/>
      <c r="Q96" s="196"/>
      <c r="R96" s="196"/>
      <c r="S96" s="196"/>
      <c r="T96" s="196"/>
    </row>
    <row r="97" spans="1:20" ht="50.4">
      <c r="A97" s="221" t="s">
        <v>359</v>
      </c>
      <c r="B97" s="20" t="s">
        <v>41</v>
      </c>
      <c r="C97" s="122"/>
      <c r="D97" s="122"/>
      <c r="E97" s="122"/>
      <c r="F97" s="122"/>
      <c r="G97" s="122"/>
      <c r="H97" s="123"/>
      <c r="I97" s="104">
        <v>40.6</v>
      </c>
      <c r="J97" s="103">
        <f t="shared" si="23"/>
        <v>0</v>
      </c>
      <c r="K97" s="96">
        <f t="shared" si="24"/>
        <v>0</v>
      </c>
      <c r="L97" s="96">
        <f t="shared" si="25"/>
        <v>0</v>
      </c>
      <c r="M97" s="96">
        <f t="shared" si="26"/>
        <v>0</v>
      </c>
      <c r="N97" s="96">
        <f t="shared" si="27"/>
        <v>0</v>
      </c>
      <c r="O97" s="96">
        <f t="shared" si="28"/>
        <v>0</v>
      </c>
      <c r="P97" s="196"/>
      <c r="Q97" s="196"/>
      <c r="R97" s="196"/>
      <c r="S97" s="196"/>
      <c r="T97" s="196"/>
    </row>
    <row r="98" spans="1:20" ht="75.599999999999994">
      <c r="A98" s="221" t="s">
        <v>360</v>
      </c>
      <c r="B98" s="20" t="s">
        <v>41</v>
      </c>
      <c r="C98" s="122"/>
      <c r="D98" s="122"/>
      <c r="E98" s="122"/>
      <c r="F98" s="122"/>
      <c r="G98" s="122"/>
      <c r="H98" s="123"/>
      <c r="I98" s="104">
        <v>47.2</v>
      </c>
      <c r="J98" s="103">
        <f t="shared" si="23"/>
        <v>0</v>
      </c>
      <c r="K98" s="96">
        <f t="shared" si="24"/>
        <v>0</v>
      </c>
      <c r="L98" s="96">
        <f t="shared" si="25"/>
        <v>0</v>
      </c>
      <c r="M98" s="96">
        <f t="shared" si="26"/>
        <v>0</v>
      </c>
      <c r="N98" s="96">
        <f t="shared" si="27"/>
        <v>0</v>
      </c>
      <c r="O98" s="96">
        <f t="shared" si="28"/>
        <v>0</v>
      </c>
      <c r="P98" s="196"/>
      <c r="Q98" s="196"/>
      <c r="R98" s="196"/>
      <c r="S98" s="196"/>
      <c r="T98" s="196"/>
    </row>
    <row r="99" spans="1:20" ht="50.4">
      <c r="A99" s="221" t="s">
        <v>361</v>
      </c>
      <c r="B99" s="20" t="s">
        <v>41</v>
      </c>
      <c r="C99" s="122"/>
      <c r="D99" s="122"/>
      <c r="E99" s="122"/>
      <c r="F99" s="122"/>
      <c r="G99" s="122"/>
      <c r="H99" s="123"/>
      <c r="I99" s="104">
        <v>67.5</v>
      </c>
      <c r="J99" s="103">
        <f t="shared" si="23"/>
        <v>0</v>
      </c>
      <c r="K99" s="96">
        <f t="shared" si="24"/>
        <v>0</v>
      </c>
      <c r="L99" s="96">
        <f t="shared" si="25"/>
        <v>0</v>
      </c>
      <c r="M99" s="96">
        <f t="shared" si="26"/>
        <v>0</v>
      </c>
      <c r="N99" s="96">
        <f t="shared" si="27"/>
        <v>0</v>
      </c>
      <c r="O99" s="96">
        <f t="shared" si="28"/>
        <v>0</v>
      </c>
      <c r="P99" s="196"/>
      <c r="Q99" s="196"/>
      <c r="R99" s="196"/>
      <c r="S99" s="196"/>
      <c r="T99" s="196"/>
    </row>
    <row r="100" spans="1:20" ht="26.25" customHeight="1">
      <c r="A100" s="221" t="s">
        <v>362</v>
      </c>
      <c r="B100" s="20" t="s">
        <v>41</v>
      </c>
      <c r="C100" s="122"/>
      <c r="D100" s="122"/>
      <c r="E100" s="122"/>
      <c r="F100" s="122"/>
      <c r="G100" s="122"/>
      <c r="H100" s="123"/>
      <c r="I100" s="104">
        <v>14.2</v>
      </c>
      <c r="J100" s="103">
        <f t="shared" si="23"/>
        <v>0</v>
      </c>
      <c r="K100" s="96">
        <f t="shared" si="24"/>
        <v>0</v>
      </c>
      <c r="L100" s="96">
        <f t="shared" si="25"/>
        <v>0</v>
      </c>
      <c r="M100" s="96">
        <f t="shared" si="26"/>
        <v>0</v>
      </c>
      <c r="N100" s="96">
        <f t="shared" si="27"/>
        <v>0</v>
      </c>
      <c r="O100" s="96">
        <f t="shared" si="28"/>
        <v>0</v>
      </c>
      <c r="P100" s="196"/>
      <c r="Q100" s="196"/>
      <c r="R100" s="196"/>
      <c r="S100" s="196"/>
      <c r="T100" s="196"/>
    </row>
    <row r="101" spans="1:20" ht="25.2">
      <c r="A101" s="221" t="s">
        <v>363</v>
      </c>
      <c r="B101" s="20" t="s">
        <v>43</v>
      </c>
      <c r="C101" s="122"/>
      <c r="D101" s="122"/>
      <c r="E101" s="122"/>
      <c r="F101" s="122"/>
      <c r="G101" s="122"/>
      <c r="H101" s="123"/>
      <c r="I101" s="104">
        <v>12.62</v>
      </c>
      <c r="J101" s="103">
        <f t="shared" si="23"/>
        <v>0</v>
      </c>
      <c r="K101" s="96">
        <f t="shared" si="24"/>
        <v>0</v>
      </c>
      <c r="L101" s="96">
        <f t="shared" si="25"/>
        <v>0</v>
      </c>
      <c r="M101" s="96">
        <f t="shared" si="26"/>
        <v>0</v>
      </c>
      <c r="N101" s="96">
        <f t="shared" si="27"/>
        <v>0</v>
      </c>
      <c r="O101" s="96">
        <f t="shared" si="28"/>
        <v>0</v>
      </c>
      <c r="P101" s="196"/>
      <c r="Q101" s="196"/>
      <c r="R101" s="196"/>
      <c r="S101" s="196"/>
      <c r="T101" s="196"/>
    </row>
    <row r="102" spans="1:20" ht="25.2">
      <c r="A102" s="221" t="s">
        <v>364</v>
      </c>
      <c r="B102" s="20" t="s">
        <v>41</v>
      </c>
      <c r="C102" s="122"/>
      <c r="D102" s="122"/>
      <c r="E102" s="122"/>
      <c r="F102" s="122"/>
      <c r="G102" s="122"/>
      <c r="H102" s="123"/>
      <c r="I102" s="104">
        <v>49.22</v>
      </c>
      <c r="J102" s="103">
        <f t="shared" si="23"/>
        <v>0</v>
      </c>
      <c r="K102" s="96">
        <f t="shared" si="24"/>
        <v>0</v>
      </c>
      <c r="L102" s="96">
        <f t="shared" si="25"/>
        <v>0</v>
      </c>
      <c r="M102" s="96">
        <f t="shared" si="26"/>
        <v>0</v>
      </c>
      <c r="N102" s="96">
        <f t="shared" si="27"/>
        <v>0</v>
      </c>
      <c r="O102" s="96">
        <f t="shared" si="28"/>
        <v>0</v>
      </c>
      <c r="P102" s="196"/>
      <c r="Q102" s="196"/>
      <c r="R102" s="196"/>
      <c r="S102" s="196"/>
      <c r="T102" s="196"/>
    </row>
    <row r="103" spans="1:20" ht="25.2">
      <c r="A103" s="221" t="s">
        <v>365</v>
      </c>
      <c r="B103" s="20" t="s">
        <v>41</v>
      </c>
      <c r="C103" s="122"/>
      <c r="D103" s="122"/>
      <c r="E103" s="122"/>
      <c r="F103" s="122"/>
      <c r="G103" s="122"/>
      <c r="H103" s="123"/>
      <c r="I103" s="104">
        <v>58</v>
      </c>
      <c r="J103" s="103">
        <f t="shared" si="23"/>
        <v>0</v>
      </c>
      <c r="K103" s="96">
        <f t="shared" si="24"/>
        <v>0</v>
      </c>
      <c r="L103" s="96">
        <f t="shared" si="25"/>
        <v>0</v>
      </c>
      <c r="M103" s="96">
        <f t="shared" si="26"/>
        <v>0</v>
      </c>
      <c r="N103" s="96">
        <f t="shared" si="27"/>
        <v>0</v>
      </c>
      <c r="O103" s="96">
        <f t="shared" si="28"/>
        <v>0</v>
      </c>
      <c r="P103" s="196"/>
      <c r="Q103" s="196"/>
      <c r="R103" s="196"/>
      <c r="S103" s="196"/>
      <c r="T103" s="196"/>
    </row>
    <row r="104" spans="1:20" ht="25.2">
      <c r="A104" s="221" t="s">
        <v>366</v>
      </c>
      <c r="B104" s="20" t="s">
        <v>41</v>
      </c>
      <c r="C104" s="122"/>
      <c r="D104" s="122"/>
      <c r="E104" s="122"/>
      <c r="F104" s="122"/>
      <c r="G104" s="122"/>
      <c r="H104" s="123"/>
      <c r="I104" s="104">
        <v>85.11</v>
      </c>
      <c r="J104" s="103">
        <f t="shared" si="23"/>
        <v>0</v>
      </c>
      <c r="K104" s="96">
        <f t="shared" si="24"/>
        <v>0</v>
      </c>
      <c r="L104" s="96">
        <f t="shared" si="25"/>
        <v>0</v>
      </c>
      <c r="M104" s="96">
        <f t="shared" si="26"/>
        <v>0</v>
      </c>
      <c r="N104" s="96">
        <f t="shared" si="27"/>
        <v>0</v>
      </c>
      <c r="O104" s="96">
        <f t="shared" si="28"/>
        <v>0</v>
      </c>
      <c r="P104" s="196"/>
      <c r="Q104" s="196"/>
      <c r="R104" s="196"/>
      <c r="S104" s="196"/>
      <c r="T104" s="196"/>
    </row>
    <row r="105" spans="1:20" ht="25.2">
      <c r="A105" s="221" t="s">
        <v>367</v>
      </c>
      <c r="B105" s="20" t="s">
        <v>41</v>
      </c>
      <c r="C105" s="122"/>
      <c r="D105" s="122"/>
      <c r="E105" s="122"/>
      <c r="F105" s="122"/>
      <c r="G105" s="122"/>
      <c r="H105" s="123"/>
      <c r="I105" s="104">
        <v>1.93</v>
      </c>
      <c r="J105" s="103">
        <f t="shared" si="23"/>
        <v>0</v>
      </c>
      <c r="K105" s="96">
        <f t="shared" si="24"/>
        <v>0</v>
      </c>
      <c r="L105" s="96">
        <f t="shared" si="25"/>
        <v>0</v>
      </c>
      <c r="M105" s="96">
        <f t="shared" si="26"/>
        <v>0</v>
      </c>
      <c r="N105" s="96">
        <f t="shared" si="27"/>
        <v>0</v>
      </c>
      <c r="O105" s="96">
        <f t="shared" si="28"/>
        <v>0</v>
      </c>
      <c r="P105" s="196"/>
      <c r="Q105" s="196"/>
      <c r="R105" s="196"/>
      <c r="S105" s="196"/>
      <c r="T105" s="196"/>
    </row>
    <row r="106" spans="1:20" ht="25.2">
      <c r="A106" s="221" t="s">
        <v>368</v>
      </c>
      <c r="B106" s="20" t="s">
        <v>41</v>
      </c>
      <c r="C106" s="122"/>
      <c r="D106" s="122"/>
      <c r="E106" s="122"/>
      <c r="F106" s="122"/>
      <c r="G106" s="122"/>
      <c r="H106" s="123"/>
      <c r="I106" s="104">
        <v>279.60000000000002</v>
      </c>
      <c r="J106" s="103">
        <f t="shared" ref="J106:J114" si="29">C106*$I106</f>
        <v>0</v>
      </c>
      <c r="K106" s="96">
        <f t="shared" ref="K106:K114" si="30">D106*$I106</f>
        <v>0</v>
      </c>
      <c r="L106" s="96">
        <f t="shared" ref="L106:L114" si="31">E106*$I106</f>
        <v>0</v>
      </c>
      <c r="M106" s="96">
        <f t="shared" ref="M106:M114" si="32">F106*$I106</f>
        <v>0</v>
      </c>
      <c r="N106" s="96">
        <f t="shared" ref="N106:N114" si="33">G106*$I106</f>
        <v>0</v>
      </c>
      <c r="O106" s="96">
        <f t="shared" ref="O106:O114" si="34">H106*$I106</f>
        <v>0</v>
      </c>
      <c r="P106" s="196"/>
      <c r="Q106" s="196"/>
      <c r="R106" s="196"/>
      <c r="S106" s="196"/>
      <c r="T106" s="196"/>
    </row>
    <row r="107" spans="1:20" ht="100.8">
      <c r="A107" s="221" t="s">
        <v>369</v>
      </c>
      <c r="B107" s="20" t="s">
        <v>41</v>
      </c>
      <c r="C107" s="122"/>
      <c r="D107" s="122"/>
      <c r="E107" s="122"/>
      <c r="F107" s="122"/>
      <c r="G107" s="122"/>
      <c r="H107" s="123"/>
      <c r="I107" s="104">
        <v>61.1</v>
      </c>
      <c r="J107" s="103">
        <f t="shared" si="29"/>
        <v>0</v>
      </c>
      <c r="K107" s="96">
        <f t="shared" si="30"/>
        <v>0</v>
      </c>
      <c r="L107" s="96">
        <f t="shared" si="31"/>
        <v>0</v>
      </c>
      <c r="M107" s="96">
        <f t="shared" si="32"/>
        <v>0</v>
      </c>
      <c r="N107" s="96">
        <f t="shared" si="33"/>
        <v>0</v>
      </c>
      <c r="O107" s="96">
        <f t="shared" si="34"/>
        <v>0</v>
      </c>
      <c r="P107" s="196"/>
      <c r="Q107" s="196"/>
      <c r="R107" s="196"/>
      <c r="S107" s="196"/>
      <c r="T107" s="196"/>
    </row>
    <row r="108" spans="1:20" ht="50.4">
      <c r="A108" s="221" t="s">
        <v>370</v>
      </c>
      <c r="B108" s="20" t="s">
        <v>41</v>
      </c>
      <c r="C108" s="122"/>
      <c r="D108" s="122"/>
      <c r="E108" s="122"/>
      <c r="F108" s="122"/>
      <c r="G108" s="122"/>
      <c r="H108" s="123"/>
      <c r="I108" s="104">
        <v>75.14</v>
      </c>
      <c r="J108" s="103">
        <f t="shared" si="29"/>
        <v>0</v>
      </c>
      <c r="K108" s="96">
        <f t="shared" si="30"/>
        <v>0</v>
      </c>
      <c r="L108" s="96">
        <f t="shared" si="31"/>
        <v>0</v>
      </c>
      <c r="M108" s="96">
        <f t="shared" si="32"/>
        <v>0</v>
      </c>
      <c r="N108" s="96">
        <f t="shared" si="33"/>
        <v>0</v>
      </c>
      <c r="O108" s="96">
        <f t="shared" si="34"/>
        <v>0</v>
      </c>
      <c r="P108" s="196"/>
      <c r="Q108" s="196"/>
      <c r="R108" s="196"/>
      <c r="S108" s="196"/>
      <c r="T108" s="196"/>
    </row>
    <row r="109" spans="1:20" ht="75.599999999999994">
      <c r="A109" s="221" t="s">
        <v>371</v>
      </c>
      <c r="B109" s="20" t="s">
        <v>41</v>
      </c>
      <c r="C109" s="122"/>
      <c r="D109" s="122"/>
      <c r="E109" s="122"/>
      <c r="F109" s="122"/>
      <c r="G109" s="122"/>
      <c r="H109" s="123"/>
      <c r="I109" s="104">
        <v>110.7</v>
      </c>
      <c r="J109" s="103">
        <f t="shared" si="29"/>
        <v>0</v>
      </c>
      <c r="K109" s="96">
        <f t="shared" si="30"/>
        <v>0</v>
      </c>
      <c r="L109" s="96">
        <f t="shared" si="31"/>
        <v>0</v>
      </c>
      <c r="M109" s="96">
        <f t="shared" si="32"/>
        <v>0</v>
      </c>
      <c r="N109" s="96">
        <f t="shared" si="33"/>
        <v>0</v>
      </c>
      <c r="O109" s="96">
        <f t="shared" si="34"/>
        <v>0</v>
      </c>
      <c r="P109" s="196"/>
      <c r="Q109" s="196"/>
      <c r="R109" s="196"/>
      <c r="S109" s="196"/>
      <c r="T109" s="196"/>
    </row>
    <row r="110" spans="1:20" ht="53.25" customHeight="1">
      <c r="A110" s="221" t="s">
        <v>372</v>
      </c>
      <c r="B110" s="20" t="s">
        <v>41</v>
      </c>
      <c r="C110" s="122"/>
      <c r="D110" s="122"/>
      <c r="E110" s="122"/>
      <c r="F110" s="122"/>
      <c r="G110" s="122"/>
      <c r="H110" s="123"/>
      <c r="I110" s="104">
        <v>62.2</v>
      </c>
      <c r="J110" s="103">
        <f t="shared" si="29"/>
        <v>0</v>
      </c>
      <c r="K110" s="96">
        <f t="shared" si="30"/>
        <v>0</v>
      </c>
      <c r="L110" s="96">
        <f t="shared" si="31"/>
        <v>0</v>
      </c>
      <c r="M110" s="96">
        <f t="shared" si="32"/>
        <v>0</v>
      </c>
      <c r="N110" s="96">
        <f t="shared" si="33"/>
        <v>0</v>
      </c>
      <c r="O110" s="96">
        <f t="shared" si="34"/>
        <v>0</v>
      </c>
      <c r="P110" s="196"/>
      <c r="Q110" s="196"/>
      <c r="R110" s="196"/>
      <c r="S110" s="196"/>
      <c r="T110" s="196"/>
    </row>
    <row r="111" spans="1:20" ht="25.2">
      <c r="A111" s="221" t="s">
        <v>373</v>
      </c>
      <c r="B111" s="6" t="s">
        <v>41</v>
      </c>
      <c r="C111" s="122"/>
      <c r="D111" s="122"/>
      <c r="E111" s="122"/>
      <c r="F111" s="122"/>
      <c r="G111" s="122"/>
      <c r="H111" s="123"/>
      <c r="I111" s="104">
        <v>20.6</v>
      </c>
      <c r="J111" s="103">
        <f t="shared" si="29"/>
        <v>0</v>
      </c>
      <c r="K111" s="96">
        <f t="shared" si="30"/>
        <v>0</v>
      </c>
      <c r="L111" s="96">
        <f t="shared" si="31"/>
        <v>0</v>
      </c>
      <c r="M111" s="96">
        <f t="shared" si="32"/>
        <v>0</v>
      </c>
      <c r="N111" s="96">
        <f t="shared" si="33"/>
        <v>0</v>
      </c>
      <c r="O111" s="96">
        <f t="shared" si="34"/>
        <v>0</v>
      </c>
      <c r="P111" s="196"/>
      <c r="Q111" s="196"/>
      <c r="R111" s="196"/>
      <c r="S111" s="196"/>
      <c r="T111" s="196"/>
    </row>
    <row r="112" spans="1:20" ht="25.2">
      <c r="A112" s="221" t="s">
        <v>374</v>
      </c>
      <c r="B112" s="6" t="s">
        <v>41</v>
      </c>
      <c r="C112" s="122"/>
      <c r="D112" s="122"/>
      <c r="E112" s="122"/>
      <c r="F112" s="122"/>
      <c r="G112" s="122"/>
      <c r="H112" s="123"/>
      <c r="I112" s="104">
        <v>9.57</v>
      </c>
      <c r="J112" s="103">
        <f t="shared" si="29"/>
        <v>0</v>
      </c>
      <c r="K112" s="96">
        <f t="shared" si="30"/>
        <v>0</v>
      </c>
      <c r="L112" s="96">
        <f t="shared" si="31"/>
        <v>0</v>
      </c>
      <c r="M112" s="96">
        <f t="shared" si="32"/>
        <v>0</v>
      </c>
      <c r="N112" s="96">
        <f t="shared" si="33"/>
        <v>0</v>
      </c>
      <c r="O112" s="96">
        <f t="shared" si="34"/>
        <v>0</v>
      </c>
      <c r="P112" s="196"/>
      <c r="Q112" s="196"/>
      <c r="R112" s="196"/>
      <c r="S112" s="196"/>
      <c r="T112" s="196"/>
    </row>
    <row r="113" spans="1:20" ht="24.75" customHeight="1">
      <c r="A113" s="221" t="s">
        <v>375</v>
      </c>
      <c r="B113" s="6" t="s">
        <v>41</v>
      </c>
      <c r="C113" s="122"/>
      <c r="D113" s="122"/>
      <c r="E113" s="122"/>
      <c r="F113" s="122"/>
      <c r="G113" s="122"/>
      <c r="H113" s="123"/>
      <c r="I113" s="104">
        <v>5.21</v>
      </c>
      <c r="J113" s="103">
        <f t="shared" si="29"/>
        <v>0</v>
      </c>
      <c r="K113" s="96">
        <f t="shared" si="30"/>
        <v>0</v>
      </c>
      <c r="L113" s="96">
        <f t="shared" si="31"/>
        <v>0</v>
      </c>
      <c r="M113" s="96">
        <f t="shared" si="32"/>
        <v>0</v>
      </c>
      <c r="N113" s="96">
        <f t="shared" si="33"/>
        <v>0</v>
      </c>
      <c r="O113" s="96">
        <f t="shared" si="34"/>
        <v>0</v>
      </c>
      <c r="P113" s="196"/>
      <c r="Q113" s="196"/>
      <c r="R113" s="196"/>
      <c r="S113" s="196"/>
      <c r="T113" s="196"/>
    </row>
    <row r="114" spans="1:20" ht="25.2">
      <c r="A114" s="221" t="s">
        <v>376</v>
      </c>
      <c r="B114" s="6" t="s">
        <v>41</v>
      </c>
      <c r="C114" s="122"/>
      <c r="D114" s="122"/>
      <c r="E114" s="122"/>
      <c r="F114" s="122"/>
      <c r="G114" s="122"/>
      <c r="H114" s="123"/>
      <c r="I114" s="104">
        <v>7.25</v>
      </c>
      <c r="J114" s="103">
        <f t="shared" si="29"/>
        <v>0</v>
      </c>
      <c r="K114" s="96">
        <f t="shared" si="30"/>
        <v>0</v>
      </c>
      <c r="L114" s="96">
        <f t="shared" si="31"/>
        <v>0</v>
      </c>
      <c r="M114" s="96">
        <f t="shared" si="32"/>
        <v>0</v>
      </c>
      <c r="N114" s="96">
        <f t="shared" si="33"/>
        <v>0</v>
      </c>
      <c r="O114" s="96">
        <f t="shared" si="34"/>
        <v>0</v>
      </c>
      <c r="P114" s="196"/>
      <c r="Q114" s="196"/>
      <c r="R114" s="196"/>
      <c r="S114" s="196"/>
      <c r="T114" s="196"/>
    </row>
    <row r="115" spans="1:20" ht="25.2">
      <c r="A115" s="193" t="s">
        <v>377</v>
      </c>
      <c r="B115" s="196"/>
      <c r="C115" s="196"/>
      <c r="D115" s="196"/>
      <c r="E115" s="196"/>
      <c r="F115" s="196"/>
      <c r="G115" s="196"/>
      <c r="H115" s="205"/>
      <c r="I115" s="206"/>
      <c r="J115" s="207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</row>
    <row r="116" spans="1:20" ht="50.4">
      <c r="A116" s="221" t="s">
        <v>378</v>
      </c>
      <c r="B116" s="6" t="s">
        <v>558</v>
      </c>
      <c r="C116" s="122"/>
      <c r="D116" s="122"/>
      <c r="E116" s="122"/>
      <c r="F116" s="122"/>
      <c r="G116" s="122"/>
      <c r="H116" s="123"/>
      <c r="I116" s="104">
        <v>747.6</v>
      </c>
      <c r="J116" s="183">
        <f>C116*$I116</f>
        <v>0</v>
      </c>
      <c r="K116" s="184">
        <f t="shared" ref="K116:O121" si="35">D116*$I116</f>
        <v>0</v>
      </c>
      <c r="L116" s="184">
        <f t="shared" si="35"/>
        <v>0</v>
      </c>
      <c r="M116" s="184">
        <f t="shared" si="35"/>
        <v>0</v>
      </c>
      <c r="N116" s="184">
        <f t="shared" si="35"/>
        <v>0</v>
      </c>
      <c r="O116" s="184">
        <f t="shared" si="35"/>
        <v>0</v>
      </c>
      <c r="P116" s="196"/>
      <c r="Q116" s="196"/>
      <c r="R116" s="196"/>
      <c r="S116" s="196"/>
      <c r="T116" s="196"/>
    </row>
    <row r="117" spans="1:20" ht="50.4">
      <c r="A117" s="221" t="s">
        <v>379</v>
      </c>
      <c r="B117" s="6" t="s">
        <v>558</v>
      </c>
      <c r="C117" s="122"/>
      <c r="D117" s="122"/>
      <c r="E117" s="122"/>
      <c r="F117" s="122"/>
      <c r="G117" s="122"/>
      <c r="H117" s="123"/>
      <c r="I117" s="104">
        <v>134.16</v>
      </c>
      <c r="J117" s="183">
        <f t="shared" ref="J117:J121" si="36">C117*$I117</f>
        <v>0</v>
      </c>
      <c r="K117" s="184">
        <f t="shared" si="35"/>
        <v>0</v>
      </c>
      <c r="L117" s="184">
        <f t="shared" si="35"/>
        <v>0</v>
      </c>
      <c r="M117" s="184">
        <f t="shared" si="35"/>
        <v>0</v>
      </c>
      <c r="N117" s="184">
        <f t="shared" si="35"/>
        <v>0</v>
      </c>
      <c r="O117" s="184">
        <f t="shared" si="35"/>
        <v>0</v>
      </c>
      <c r="P117" s="196"/>
      <c r="Q117" s="196"/>
      <c r="R117" s="196"/>
      <c r="S117" s="196"/>
      <c r="T117" s="196"/>
    </row>
    <row r="118" spans="1:20" ht="30" customHeight="1">
      <c r="A118" s="221" t="s">
        <v>380</v>
      </c>
      <c r="B118" s="20" t="s">
        <v>41</v>
      </c>
      <c r="C118" s="122"/>
      <c r="D118" s="122"/>
      <c r="E118" s="122"/>
      <c r="F118" s="122"/>
      <c r="G118" s="122"/>
      <c r="H118" s="123"/>
      <c r="I118" s="104">
        <v>115.5</v>
      </c>
      <c r="J118" s="183">
        <f t="shared" si="36"/>
        <v>0</v>
      </c>
      <c r="K118" s="184">
        <f t="shared" si="35"/>
        <v>0</v>
      </c>
      <c r="L118" s="184">
        <f t="shared" si="35"/>
        <v>0</v>
      </c>
      <c r="M118" s="184">
        <f t="shared" si="35"/>
        <v>0</v>
      </c>
      <c r="N118" s="184">
        <f t="shared" si="35"/>
        <v>0</v>
      </c>
      <c r="O118" s="184">
        <f t="shared" si="35"/>
        <v>0</v>
      </c>
      <c r="P118" s="196"/>
      <c r="Q118" s="196"/>
      <c r="R118" s="196"/>
      <c r="S118" s="196"/>
      <c r="T118" s="196"/>
    </row>
    <row r="119" spans="1:20" ht="50.4">
      <c r="A119" s="221" t="s">
        <v>381</v>
      </c>
      <c r="B119" s="6" t="s">
        <v>559</v>
      </c>
      <c r="C119" s="122"/>
      <c r="D119" s="122"/>
      <c r="E119" s="122"/>
      <c r="F119" s="122"/>
      <c r="G119" s="122"/>
      <c r="H119" s="123"/>
      <c r="I119" s="104">
        <v>4.7</v>
      </c>
      <c r="J119" s="183">
        <f t="shared" si="36"/>
        <v>0</v>
      </c>
      <c r="K119" s="184">
        <f t="shared" si="35"/>
        <v>0</v>
      </c>
      <c r="L119" s="184">
        <f t="shared" si="35"/>
        <v>0</v>
      </c>
      <c r="M119" s="184">
        <f t="shared" si="35"/>
        <v>0</v>
      </c>
      <c r="N119" s="184">
        <f t="shared" si="35"/>
        <v>0</v>
      </c>
      <c r="O119" s="184">
        <f t="shared" si="35"/>
        <v>0</v>
      </c>
      <c r="P119" s="196"/>
      <c r="Q119" s="196"/>
      <c r="R119" s="196"/>
      <c r="S119" s="196"/>
      <c r="T119" s="196"/>
    </row>
    <row r="120" spans="1:20" ht="107.25" customHeight="1">
      <c r="A120" s="221" t="s">
        <v>382</v>
      </c>
      <c r="B120" s="6" t="s">
        <v>559</v>
      </c>
      <c r="C120" s="122"/>
      <c r="D120" s="122"/>
      <c r="E120" s="122"/>
      <c r="F120" s="122"/>
      <c r="G120" s="122"/>
      <c r="H120" s="123"/>
      <c r="I120" s="104">
        <v>4.7</v>
      </c>
      <c r="J120" s="183">
        <f t="shared" si="36"/>
        <v>0</v>
      </c>
      <c r="K120" s="184">
        <f t="shared" si="35"/>
        <v>0</v>
      </c>
      <c r="L120" s="184">
        <f t="shared" si="35"/>
        <v>0</v>
      </c>
      <c r="M120" s="184">
        <f t="shared" si="35"/>
        <v>0</v>
      </c>
      <c r="N120" s="184">
        <f t="shared" si="35"/>
        <v>0</v>
      </c>
      <c r="O120" s="184">
        <f t="shared" si="35"/>
        <v>0</v>
      </c>
      <c r="P120" s="196"/>
      <c r="Q120" s="196"/>
      <c r="R120" s="196"/>
      <c r="S120" s="196"/>
      <c r="T120" s="196"/>
    </row>
    <row r="121" spans="1:20" ht="77.25" customHeight="1" thickBot="1">
      <c r="A121" s="221" t="s">
        <v>383</v>
      </c>
      <c r="B121" s="6" t="s">
        <v>558</v>
      </c>
      <c r="C121" s="122"/>
      <c r="D121" s="122"/>
      <c r="E121" s="122"/>
      <c r="F121" s="122"/>
      <c r="G121" s="122"/>
      <c r="H121" s="123"/>
      <c r="I121" s="110">
        <v>159</v>
      </c>
      <c r="J121" s="183">
        <f t="shared" si="36"/>
        <v>0</v>
      </c>
      <c r="K121" s="184">
        <f t="shared" si="35"/>
        <v>0</v>
      </c>
      <c r="L121" s="184">
        <f t="shared" si="35"/>
        <v>0</v>
      </c>
      <c r="M121" s="184">
        <f t="shared" si="35"/>
        <v>0</v>
      </c>
      <c r="N121" s="184">
        <f t="shared" si="35"/>
        <v>0</v>
      </c>
      <c r="O121" s="184">
        <f t="shared" si="35"/>
        <v>0</v>
      </c>
      <c r="P121" s="196"/>
      <c r="Q121" s="196"/>
      <c r="R121" s="196"/>
      <c r="S121" s="196"/>
      <c r="T121" s="196"/>
    </row>
    <row r="122" spans="1:20" ht="25.2">
      <c r="A122" s="193" t="s">
        <v>384</v>
      </c>
      <c r="B122" s="197"/>
      <c r="C122" s="196"/>
      <c r="D122" s="196"/>
      <c r="E122" s="196"/>
      <c r="F122" s="196"/>
      <c r="G122" s="196"/>
      <c r="H122" s="205"/>
      <c r="I122" s="208"/>
      <c r="J122" s="207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</row>
    <row r="123" spans="1:20" ht="25.2">
      <c r="A123" s="221" t="s">
        <v>385</v>
      </c>
      <c r="B123" s="20" t="s">
        <v>43</v>
      </c>
      <c r="C123" s="122"/>
      <c r="D123" s="122"/>
      <c r="E123" s="122"/>
      <c r="F123" s="122"/>
      <c r="G123" s="122"/>
      <c r="H123" s="123"/>
      <c r="I123" s="104">
        <v>281.14999999999998</v>
      </c>
      <c r="J123" s="183">
        <f>C123*$I123</f>
        <v>0</v>
      </c>
      <c r="K123" s="184">
        <f t="shared" ref="K123:O124" si="37">D123*$I123</f>
        <v>0</v>
      </c>
      <c r="L123" s="184">
        <f t="shared" si="37"/>
        <v>0</v>
      </c>
      <c r="M123" s="184">
        <f t="shared" si="37"/>
        <v>0</v>
      </c>
      <c r="N123" s="184">
        <f t="shared" si="37"/>
        <v>0</v>
      </c>
      <c r="O123" s="184">
        <f t="shared" si="37"/>
        <v>0</v>
      </c>
      <c r="P123" s="196"/>
      <c r="Q123" s="196"/>
      <c r="R123" s="196"/>
      <c r="S123" s="196"/>
      <c r="T123" s="196"/>
    </row>
    <row r="124" spans="1:20" ht="25.2">
      <c r="A124" s="221" t="s">
        <v>386</v>
      </c>
      <c r="B124" s="20" t="s">
        <v>43</v>
      </c>
      <c r="C124" s="122"/>
      <c r="D124" s="122"/>
      <c r="E124" s="122"/>
      <c r="F124" s="122"/>
      <c r="G124" s="122"/>
      <c r="H124" s="123"/>
      <c r="I124" s="104">
        <v>336.52</v>
      </c>
      <c r="J124" s="183">
        <f>C124*$I124</f>
        <v>0</v>
      </c>
      <c r="K124" s="184">
        <f t="shared" si="37"/>
        <v>0</v>
      </c>
      <c r="L124" s="184">
        <f t="shared" si="37"/>
        <v>0</v>
      </c>
      <c r="M124" s="184">
        <f t="shared" si="37"/>
        <v>0</v>
      </c>
      <c r="N124" s="184">
        <f t="shared" si="37"/>
        <v>0</v>
      </c>
      <c r="O124" s="184">
        <f t="shared" si="37"/>
        <v>0</v>
      </c>
      <c r="P124" s="196"/>
      <c r="Q124" s="196"/>
      <c r="R124" s="196"/>
      <c r="S124" s="196"/>
      <c r="T124" s="196"/>
    </row>
    <row r="125" spans="1:20" ht="25.2">
      <c r="A125" s="193" t="s">
        <v>387</v>
      </c>
      <c r="B125" s="197"/>
      <c r="C125" s="196"/>
      <c r="D125" s="196"/>
      <c r="E125" s="196"/>
      <c r="F125" s="196"/>
      <c r="G125" s="196"/>
      <c r="H125" s="205"/>
      <c r="I125" s="206"/>
      <c r="J125" s="207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</row>
    <row r="126" spans="1:20" ht="50.4">
      <c r="A126" s="221" t="s">
        <v>388</v>
      </c>
      <c r="B126" s="20" t="s">
        <v>43</v>
      </c>
      <c r="C126" s="122"/>
      <c r="D126" s="122"/>
      <c r="E126" s="122"/>
      <c r="F126" s="122"/>
      <c r="G126" s="122"/>
      <c r="H126" s="123"/>
      <c r="I126" s="104">
        <v>626.01</v>
      </c>
      <c r="J126" s="183">
        <f>C126*$I126</f>
        <v>0</v>
      </c>
      <c r="K126" s="184">
        <f t="shared" ref="K126:O126" si="38">D126*$I126</f>
        <v>0</v>
      </c>
      <c r="L126" s="184">
        <f t="shared" si="38"/>
        <v>0</v>
      </c>
      <c r="M126" s="184">
        <f t="shared" si="38"/>
        <v>0</v>
      </c>
      <c r="N126" s="184">
        <f t="shared" si="38"/>
        <v>0</v>
      </c>
      <c r="O126" s="184">
        <f t="shared" si="38"/>
        <v>0</v>
      </c>
      <c r="P126" s="196"/>
      <c r="Q126" s="196"/>
      <c r="R126" s="196"/>
      <c r="S126" s="196"/>
      <c r="T126" s="196"/>
    </row>
    <row r="127" spans="1:20" ht="52.5" customHeight="1">
      <c r="A127" s="221" t="s">
        <v>389</v>
      </c>
      <c r="B127" s="20" t="s">
        <v>43</v>
      </c>
      <c r="C127" s="122"/>
      <c r="D127" s="122"/>
      <c r="E127" s="122"/>
      <c r="F127" s="122"/>
      <c r="G127" s="122"/>
      <c r="H127" s="123"/>
      <c r="I127" s="104">
        <v>1017.18</v>
      </c>
      <c r="J127" s="183">
        <f t="shared" ref="J127:J135" si="39">C127*$I127</f>
        <v>0</v>
      </c>
      <c r="K127" s="184">
        <f t="shared" ref="K127:K135" si="40">D127*$I127</f>
        <v>0</v>
      </c>
      <c r="L127" s="184">
        <f t="shared" ref="L127:L135" si="41">E127*$I127</f>
        <v>0</v>
      </c>
      <c r="M127" s="184">
        <f t="shared" ref="M127:M135" si="42">F127*$I127</f>
        <v>0</v>
      </c>
      <c r="N127" s="184">
        <f t="shared" ref="N127:N135" si="43">G127*$I127</f>
        <v>0</v>
      </c>
      <c r="O127" s="184">
        <f t="shared" ref="O127:O135" si="44">H127*$I127</f>
        <v>0</v>
      </c>
      <c r="P127" s="196"/>
      <c r="Q127" s="196"/>
      <c r="R127" s="196"/>
      <c r="S127" s="196"/>
      <c r="T127" s="196"/>
    </row>
    <row r="128" spans="1:20" ht="75.599999999999994">
      <c r="A128" s="221" t="s">
        <v>390</v>
      </c>
      <c r="B128" s="20" t="s">
        <v>43</v>
      </c>
      <c r="C128" s="122"/>
      <c r="D128" s="122"/>
      <c r="E128" s="122"/>
      <c r="F128" s="122"/>
      <c r="G128" s="122"/>
      <c r="H128" s="123"/>
      <c r="I128" s="104">
        <v>770.02</v>
      </c>
      <c r="J128" s="183">
        <f t="shared" si="39"/>
        <v>0</v>
      </c>
      <c r="K128" s="184">
        <f t="shared" si="40"/>
        <v>0</v>
      </c>
      <c r="L128" s="184">
        <f t="shared" si="41"/>
        <v>0</v>
      </c>
      <c r="M128" s="184">
        <f t="shared" si="42"/>
        <v>0</v>
      </c>
      <c r="N128" s="184">
        <f t="shared" si="43"/>
        <v>0</v>
      </c>
      <c r="O128" s="184">
        <f t="shared" si="44"/>
        <v>0</v>
      </c>
      <c r="P128" s="196"/>
      <c r="Q128" s="196"/>
      <c r="R128" s="196"/>
      <c r="S128" s="196"/>
      <c r="T128" s="196"/>
    </row>
    <row r="129" spans="1:20" ht="75.599999999999994">
      <c r="A129" s="221" t="s">
        <v>391</v>
      </c>
      <c r="B129" s="20" t="s">
        <v>43</v>
      </c>
      <c r="C129" s="122"/>
      <c r="D129" s="122"/>
      <c r="E129" s="122"/>
      <c r="F129" s="122"/>
      <c r="G129" s="122"/>
      <c r="H129" s="123"/>
      <c r="I129" s="104">
        <v>1142.23</v>
      </c>
      <c r="J129" s="183">
        <f t="shared" si="39"/>
        <v>0</v>
      </c>
      <c r="K129" s="184">
        <f t="shared" si="40"/>
        <v>0</v>
      </c>
      <c r="L129" s="184">
        <f t="shared" si="41"/>
        <v>0</v>
      </c>
      <c r="M129" s="184">
        <f t="shared" si="42"/>
        <v>0</v>
      </c>
      <c r="N129" s="184">
        <f t="shared" si="43"/>
        <v>0</v>
      </c>
      <c r="O129" s="184">
        <f t="shared" si="44"/>
        <v>0</v>
      </c>
      <c r="P129" s="196"/>
      <c r="Q129" s="196"/>
      <c r="R129" s="196"/>
      <c r="S129" s="196"/>
      <c r="T129" s="196"/>
    </row>
    <row r="130" spans="1:20" ht="50.4">
      <c r="A130" s="221" t="s">
        <v>392</v>
      </c>
      <c r="B130" s="20" t="s">
        <v>43</v>
      </c>
      <c r="C130" s="122"/>
      <c r="D130" s="122"/>
      <c r="E130" s="122"/>
      <c r="F130" s="122"/>
      <c r="G130" s="122"/>
      <c r="H130" s="123"/>
      <c r="I130" s="104">
        <v>711</v>
      </c>
      <c r="J130" s="183">
        <f t="shared" si="39"/>
        <v>0</v>
      </c>
      <c r="K130" s="184">
        <f t="shared" si="40"/>
        <v>0</v>
      </c>
      <c r="L130" s="184">
        <f t="shared" si="41"/>
        <v>0</v>
      </c>
      <c r="M130" s="184">
        <f t="shared" si="42"/>
        <v>0</v>
      </c>
      <c r="N130" s="184">
        <f t="shared" si="43"/>
        <v>0</v>
      </c>
      <c r="O130" s="184">
        <f t="shared" si="44"/>
        <v>0</v>
      </c>
      <c r="P130" s="196"/>
      <c r="Q130" s="196"/>
      <c r="R130" s="196"/>
      <c r="S130" s="196"/>
      <c r="T130" s="196"/>
    </row>
    <row r="131" spans="1:20" ht="50.4">
      <c r="A131" s="221" t="s">
        <v>393</v>
      </c>
      <c r="B131" s="20" t="s">
        <v>43</v>
      </c>
      <c r="C131" s="122"/>
      <c r="D131" s="122"/>
      <c r="E131" s="122"/>
      <c r="F131" s="122"/>
      <c r="G131" s="122"/>
      <c r="H131" s="123"/>
      <c r="I131" s="104">
        <v>193.92</v>
      </c>
      <c r="J131" s="183">
        <f t="shared" si="39"/>
        <v>0</v>
      </c>
      <c r="K131" s="184">
        <f t="shared" si="40"/>
        <v>0</v>
      </c>
      <c r="L131" s="184">
        <f t="shared" si="41"/>
        <v>0</v>
      </c>
      <c r="M131" s="184">
        <f t="shared" si="42"/>
        <v>0</v>
      </c>
      <c r="N131" s="184">
        <f t="shared" si="43"/>
        <v>0</v>
      </c>
      <c r="O131" s="184">
        <f t="shared" si="44"/>
        <v>0</v>
      </c>
      <c r="P131" s="196"/>
      <c r="Q131" s="196"/>
      <c r="R131" s="196"/>
      <c r="S131" s="196"/>
      <c r="T131" s="196"/>
    </row>
    <row r="132" spans="1:20" ht="50.4">
      <c r="A132" s="221" t="s">
        <v>394</v>
      </c>
      <c r="B132" s="20" t="s">
        <v>43</v>
      </c>
      <c r="C132" s="122"/>
      <c r="D132" s="122"/>
      <c r="E132" s="122"/>
      <c r="F132" s="122"/>
      <c r="G132" s="122"/>
      <c r="H132" s="123"/>
      <c r="I132" s="104">
        <v>388</v>
      </c>
      <c r="J132" s="183">
        <f t="shared" si="39"/>
        <v>0</v>
      </c>
      <c r="K132" s="184">
        <f t="shared" si="40"/>
        <v>0</v>
      </c>
      <c r="L132" s="184">
        <f t="shared" si="41"/>
        <v>0</v>
      </c>
      <c r="M132" s="184">
        <f t="shared" si="42"/>
        <v>0</v>
      </c>
      <c r="N132" s="184">
        <f t="shared" si="43"/>
        <v>0</v>
      </c>
      <c r="O132" s="184">
        <f t="shared" si="44"/>
        <v>0</v>
      </c>
      <c r="P132" s="196"/>
      <c r="Q132" s="196"/>
      <c r="R132" s="196"/>
      <c r="S132" s="196"/>
      <c r="T132" s="196"/>
    </row>
    <row r="133" spans="1:20" ht="105" customHeight="1">
      <c r="A133" s="221" t="s">
        <v>395</v>
      </c>
      <c r="B133" s="20" t="s">
        <v>43</v>
      </c>
      <c r="C133" s="122"/>
      <c r="D133" s="122"/>
      <c r="E133" s="122"/>
      <c r="F133" s="122"/>
      <c r="G133" s="122"/>
      <c r="H133" s="123"/>
      <c r="I133" s="104">
        <v>63.16</v>
      </c>
      <c r="J133" s="183">
        <f t="shared" si="39"/>
        <v>0</v>
      </c>
      <c r="K133" s="184">
        <f t="shared" si="40"/>
        <v>0</v>
      </c>
      <c r="L133" s="184">
        <f t="shared" si="41"/>
        <v>0</v>
      </c>
      <c r="M133" s="184">
        <f t="shared" si="42"/>
        <v>0</v>
      </c>
      <c r="N133" s="184">
        <f t="shared" si="43"/>
        <v>0</v>
      </c>
      <c r="O133" s="184">
        <f t="shared" si="44"/>
        <v>0</v>
      </c>
      <c r="P133" s="196"/>
      <c r="Q133" s="196"/>
      <c r="R133" s="196"/>
      <c r="S133" s="196"/>
      <c r="T133" s="196"/>
    </row>
    <row r="134" spans="1:20" ht="128.25" customHeight="1">
      <c r="A134" s="221" t="s">
        <v>396</v>
      </c>
      <c r="B134" s="20" t="s">
        <v>43</v>
      </c>
      <c r="C134" s="122"/>
      <c r="D134" s="122"/>
      <c r="E134" s="122"/>
      <c r="F134" s="122"/>
      <c r="G134" s="122"/>
      <c r="H134" s="123"/>
      <c r="I134" s="104">
        <v>166.57</v>
      </c>
      <c r="J134" s="183">
        <f t="shared" si="39"/>
        <v>0</v>
      </c>
      <c r="K134" s="184">
        <f t="shared" si="40"/>
        <v>0</v>
      </c>
      <c r="L134" s="184">
        <f t="shared" si="41"/>
        <v>0</v>
      </c>
      <c r="M134" s="184">
        <f t="shared" si="42"/>
        <v>0</v>
      </c>
      <c r="N134" s="184">
        <f t="shared" si="43"/>
        <v>0</v>
      </c>
      <c r="O134" s="184">
        <f t="shared" si="44"/>
        <v>0</v>
      </c>
      <c r="P134" s="196"/>
      <c r="Q134" s="196"/>
      <c r="R134" s="196"/>
      <c r="S134" s="196"/>
      <c r="T134" s="196"/>
    </row>
    <row r="135" spans="1:20" ht="50.4">
      <c r="A135" s="221" t="s">
        <v>397</v>
      </c>
      <c r="B135" s="20" t="s">
        <v>44</v>
      </c>
      <c r="C135" s="122"/>
      <c r="D135" s="122"/>
      <c r="E135" s="122"/>
      <c r="F135" s="122"/>
      <c r="G135" s="122"/>
      <c r="H135" s="123"/>
      <c r="I135" s="104">
        <v>17</v>
      </c>
      <c r="J135" s="183">
        <f t="shared" si="39"/>
        <v>0</v>
      </c>
      <c r="K135" s="184">
        <f t="shared" si="40"/>
        <v>0</v>
      </c>
      <c r="L135" s="184">
        <f t="shared" si="41"/>
        <v>0</v>
      </c>
      <c r="M135" s="184">
        <f t="shared" si="42"/>
        <v>0</v>
      </c>
      <c r="N135" s="184">
        <f t="shared" si="43"/>
        <v>0</v>
      </c>
      <c r="O135" s="184">
        <f t="shared" si="44"/>
        <v>0</v>
      </c>
      <c r="P135" s="196"/>
      <c r="Q135" s="196"/>
      <c r="R135" s="196"/>
      <c r="S135" s="196"/>
      <c r="T135" s="196"/>
    </row>
    <row r="136" spans="1:20" ht="25.2">
      <c r="A136" s="193" t="s">
        <v>398</v>
      </c>
      <c r="B136" s="197"/>
      <c r="C136" s="196"/>
      <c r="D136" s="196"/>
      <c r="E136" s="196"/>
      <c r="F136" s="196"/>
      <c r="G136" s="196"/>
      <c r="H136" s="205"/>
      <c r="I136" s="206"/>
      <c r="J136" s="207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</row>
    <row r="137" spans="1:20" ht="82.5" customHeight="1">
      <c r="A137" s="221" t="s">
        <v>399</v>
      </c>
      <c r="B137" s="20" t="s">
        <v>44</v>
      </c>
      <c r="C137" s="122"/>
      <c r="D137" s="122"/>
      <c r="E137" s="122"/>
      <c r="F137" s="122"/>
      <c r="G137" s="122"/>
      <c r="H137" s="123"/>
      <c r="I137" s="104">
        <v>89.05</v>
      </c>
      <c r="J137" s="183">
        <f>C137*$I137</f>
        <v>0</v>
      </c>
      <c r="K137" s="184">
        <f t="shared" ref="K137:O140" si="45">D137*$I137</f>
        <v>0</v>
      </c>
      <c r="L137" s="184">
        <f t="shared" si="45"/>
        <v>0</v>
      </c>
      <c r="M137" s="184">
        <f t="shared" si="45"/>
        <v>0</v>
      </c>
      <c r="N137" s="184">
        <f t="shared" si="45"/>
        <v>0</v>
      </c>
      <c r="O137" s="184">
        <f t="shared" si="45"/>
        <v>0</v>
      </c>
      <c r="P137" s="196"/>
      <c r="Q137" s="196"/>
      <c r="R137" s="196"/>
      <c r="S137" s="196"/>
      <c r="T137" s="196"/>
    </row>
    <row r="138" spans="1:20" ht="75.599999999999994">
      <c r="A138" s="221" t="s">
        <v>400</v>
      </c>
      <c r="B138" s="20" t="s">
        <v>44</v>
      </c>
      <c r="C138" s="122"/>
      <c r="D138" s="122"/>
      <c r="E138" s="122"/>
      <c r="F138" s="122"/>
      <c r="G138" s="122"/>
      <c r="H138" s="123"/>
      <c r="I138" s="104">
        <v>722.03</v>
      </c>
      <c r="J138" s="183">
        <f t="shared" ref="J138:J140" si="46">C138*$I138</f>
        <v>0</v>
      </c>
      <c r="K138" s="184">
        <f t="shared" si="45"/>
        <v>0</v>
      </c>
      <c r="L138" s="184">
        <f t="shared" si="45"/>
        <v>0</v>
      </c>
      <c r="M138" s="184">
        <f t="shared" si="45"/>
        <v>0</v>
      </c>
      <c r="N138" s="184">
        <f t="shared" si="45"/>
        <v>0</v>
      </c>
      <c r="O138" s="184">
        <f t="shared" si="45"/>
        <v>0</v>
      </c>
      <c r="P138" s="196"/>
      <c r="Q138" s="196"/>
      <c r="R138" s="196"/>
      <c r="S138" s="196"/>
      <c r="T138" s="196"/>
    </row>
    <row r="139" spans="1:20" ht="50.4">
      <c r="A139" s="221" t="s">
        <v>401</v>
      </c>
      <c r="B139" s="6" t="s">
        <v>44</v>
      </c>
      <c r="C139" s="122"/>
      <c r="D139" s="122"/>
      <c r="E139" s="122"/>
      <c r="F139" s="122"/>
      <c r="G139" s="122"/>
      <c r="H139" s="123"/>
      <c r="I139" s="104">
        <v>89.29</v>
      </c>
      <c r="J139" s="183">
        <f t="shared" si="46"/>
        <v>0</v>
      </c>
      <c r="K139" s="184">
        <f t="shared" si="45"/>
        <v>0</v>
      </c>
      <c r="L139" s="184">
        <f t="shared" si="45"/>
        <v>0</v>
      </c>
      <c r="M139" s="184">
        <f t="shared" si="45"/>
        <v>0</v>
      </c>
      <c r="N139" s="184">
        <f t="shared" si="45"/>
        <v>0</v>
      </c>
      <c r="O139" s="184">
        <f t="shared" si="45"/>
        <v>0</v>
      </c>
      <c r="P139" s="196"/>
      <c r="Q139" s="196"/>
      <c r="R139" s="196"/>
      <c r="S139" s="196"/>
      <c r="T139" s="196"/>
    </row>
    <row r="140" spans="1:20" ht="25.2">
      <c r="A140" s="221" t="s">
        <v>402</v>
      </c>
      <c r="B140" s="20" t="s">
        <v>44</v>
      </c>
      <c r="C140" s="122"/>
      <c r="D140" s="122"/>
      <c r="E140" s="122"/>
      <c r="F140" s="122"/>
      <c r="G140" s="122"/>
      <c r="H140" s="123"/>
      <c r="I140" s="104">
        <v>141.4</v>
      </c>
      <c r="J140" s="183">
        <f t="shared" si="46"/>
        <v>0</v>
      </c>
      <c r="K140" s="184">
        <f t="shared" si="45"/>
        <v>0</v>
      </c>
      <c r="L140" s="184">
        <f t="shared" si="45"/>
        <v>0</v>
      </c>
      <c r="M140" s="184">
        <f t="shared" si="45"/>
        <v>0</v>
      </c>
      <c r="N140" s="184">
        <f t="shared" si="45"/>
        <v>0</v>
      </c>
      <c r="O140" s="184">
        <f t="shared" si="45"/>
        <v>0</v>
      </c>
      <c r="P140" s="196"/>
      <c r="Q140" s="196"/>
      <c r="R140" s="196"/>
      <c r="S140" s="196"/>
      <c r="T140" s="196"/>
    </row>
    <row r="141" spans="1:20" ht="73.8">
      <c r="A141" s="193" t="s">
        <v>403</v>
      </c>
      <c r="B141" s="197"/>
      <c r="C141" s="196"/>
      <c r="D141" s="196"/>
      <c r="E141" s="196"/>
      <c r="F141" s="196"/>
      <c r="G141" s="196"/>
      <c r="H141" s="205"/>
      <c r="I141" s="206"/>
      <c r="J141" s="207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</row>
    <row r="142" spans="1:20" ht="25.2">
      <c r="A142" s="221" t="s">
        <v>404</v>
      </c>
      <c r="B142" s="20" t="s">
        <v>40</v>
      </c>
      <c r="C142" s="122"/>
      <c r="D142" s="122"/>
      <c r="E142" s="122"/>
      <c r="F142" s="122"/>
      <c r="G142" s="122"/>
      <c r="H142" s="123"/>
      <c r="I142" s="104">
        <v>5814.27</v>
      </c>
      <c r="J142" s="183">
        <f>C142*$I142</f>
        <v>0</v>
      </c>
      <c r="K142" s="184">
        <f t="shared" ref="K142:O142" si="47">D142*$I142</f>
        <v>0</v>
      </c>
      <c r="L142" s="184">
        <f t="shared" si="47"/>
        <v>0</v>
      </c>
      <c r="M142" s="184">
        <f t="shared" si="47"/>
        <v>0</v>
      </c>
      <c r="N142" s="184">
        <f t="shared" si="47"/>
        <v>0</v>
      </c>
      <c r="O142" s="184">
        <f t="shared" si="47"/>
        <v>0</v>
      </c>
      <c r="P142" s="196"/>
      <c r="Q142" s="196"/>
      <c r="R142" s="196"/>
      <c r="S142" s="196"/>
      <c r="T142" s="196"/>
    </row>
    <row r="143" spans="1:20" ht="25.2">
      <c r="A143" s="221" t="s">
        <v>405</v>
      </c>
      <c r="B143" s="20" t="s">
        <v>40</v>
      </c>
      <c r="C143" s="122"/>
      <c r="D143" s="122"/>
      <c r="E143" s="122"/>
      <c r="F143" s="122"/>
      <c r="G143" s="122"/>
      <c r="H143" s="123"/>
      <c r="I143" s="104">
        <v>5814.27</v>
      </c>
      <c r="J143" s="183">
        <f t="shared" ref="J143:J158" si="48">C143*$I143</f>
        <v>0</v>
      </c>
      <c r="K143" s="184">
        <f t="shared" ref="K143:K158" si="49">D143*$I143</f>
        <v>0</v>
      </c>
      <c r="L143" s="184">
        <f t="shared" ref="L143:L158" si="50">E143*$I143</f>
        <v>0</v>
      </c>
      <c r="M143" s="184">
        <f t="shared" ref="M143:M158" si="51">F143*$I143</f>
        <v>0</v>
      </c>
      <c r="N143" s="184">
        <f t="shared" ref="N143:N158" si="52">G143*$I143</f>
        <v>0</v>
      </c>
      <c r="O143" s="184">
        <f t="shared" ref="O143:O158" si="53">H143*$I143</f>
        <v>0</v>
      </c>
      <c r="P143" s="196"/>
      <c r="Q143" s="196"/>
      <c r="R143" s="196"/>
      <c r="S143" s="196"/>
      <c r="T143" s="196"/>
    </row>
    <row r="144" spans="1:20" ht="50.4">
      <c r="A144" s="221" t="s">
        <v>406</v>
      </c>
      <c r="B144" s="20" t="s">
        <v>43</v>
      </c>
      <c r="C144" s="122"/>
      <c r="D144" s="122"/>
      <c r="E144" s="122"/>
      <c r="F144" s="122"/>
      <c r="G144" s="122"/>
      <c r="H144" s="123"/>
      <c r="I144" s="104">
        <v>369.83</v>
      </c>
      <c r="J144" s="183">
        <f t="shared" si="48"/>
        <v>0</v>
      </c>
      <c r="K144" s="184">
        <f t="shared" si="49"/>
        <v>0</v>
      </c>
      <c r="L144" s="184">
        <f t="shared" si="50"/>
        <v>0</v>
      </c>
      <c r="M144" s="184">
        <f t="shared" si="51"/>
        <v>0</v>
      </c>
      <c r="N144" s="184">
        <f t="shared" si="52"/>
        <v>0</v>
      </c>
      <c r="O144" s="184">
        <f t="shared" si="53"/>
        <v>0</v>
      </c>
      <c r="P144" s="196"/>
      <c r="Q144" s="196"/>
      <c r="R144" s="196"/>
      <c r="S144" s="196"/>
      <c r="T144" s="196"/>
    </row>
    <row r="145" spans="1:20" ht="100.8">
      <c r="A145" s="221" t="s">
        <v>407</v>
      </c>
      <c r="B145" s="20" t="s">
        <v>40</v>
      </c>
      <c r="C145" s="122"/>
      <c r="D145" s="122"/>
      <c r="E145" s="122"/>
      <c r="F145" s="122"/>
      <c r="G145" s="122"/>
      <c r="H145" s="123"/>
      <c r="I145" s="104">
        <v>14322.75</v>
      </c>
      <c r="J145" s="183">
        <f t="shared" si="48"/>
        <v>0</v>
      </c>
      <c r="K145" s="184">
        <f t="shared" si="49"/>
        <v>0</v>
      </c>
      <c r="L145" s="184">
        <f t="shared" si="50"/>
        <v>0</v>
      </c>
      <c r="M145" s="184">
        <f t="shared" si="51"/>
        <v>0</v>
      </c>
      <c r="N145" s="184">
        <f t="shared" si="52"/>
        <v>0</v>
      </c>
      <c r="O145" s="184">
        <f t="shared" si="53"/>
        <v>0</v>
      </c>
      <c r="P145" s="196"/>
      <c r="Q145" s="196"/>
      <c r="R145" s="196"/>
      <c r="S145" s="196"/>
      <c r="T145" s="196"/>
    </row>
    <row r="146" spans="1:20" ht="50.4">
      <c r="A146" s="221" t="s">
        <v>408</v>
      </c>
      <c r="B146" s="20" t="s">
        <v>40</v>
      </c>
      <c r="C146" s="122"/>
      <c r="D146" s="122"/>
      <c r="E146" s="122"/>
      <c r="F146" s="122"/>
      <c r="G146" s="122"/>
      <c r="H146" s="123"/>
      <c r="I146" s="104">
        <v>533.54999999999995</v>
      </c>
      <c r="J146" s="183">
        <f t="shared" si="48"/>
        <v>0</v>
      </c>
      <c r="K146" s="184">
        <f t="shared" si="49"/>
        <v>0</v>
      </c>
      <c r="L146" s="184">
        <f t="shared" si="50"/>
        <v>0</v>
      </c>
      <c r="M146" s="184">
        <f t="shared" si="51"/>
        <v>0</v>
      </c>
      <c r="N146" s="184">
        <f t="shared" si="52"/>
        <v>0</v>
      </c>
      <c r="O146" s="184">
        <f t="shared" si="53"/>
        <v>0</v>
      </c>
      <c r="P146" s="196"/>
      <c r="Q146" s="196"/>
      <c r="R146" s="196"/>
      <c r="S146" s="196"/>
      <c r="T146" s="196"/>
    </row>
    <row r="147" spans="1:20" ht="50.4">
      <c r="A147" s="221" t="s">
        <v>409</v>
      </c>
      <c r="B147" s="20" t="s">
        <v>40</v>
      </c>
      <c r="C147" s="122"/>
      <c r="D147" s="122"/>
      <c r="E147" s="122"/>
      <c r="F147" s="122"/>
      <c r="G147" s="122"/>
      <c r="H147" s="123"/>
      <c r="I147" s="104">
        <v>7608.62</v>
      </c>
      <c r="J147" s="183">
        <f t="shared" si="48"/>
        <v>0</v>
      </c>
      <c r="K147" s="184">
        <f t="shared" si="49"/>
        <v>0</v>
      </c>
      <c r="L147" s="184">
        <f t="shared" si="50"/>
        <v>0</v>
      </c>
      <c r="M147" s="184">
        <f t="shared" si="51"/>
        <v>0</v>
      </c>
      <c r="N147" s="184">
        <f t="shared" si="52"/>
        <v>0</v>
      </c>
      <c r="O147" s="184">
        <f t="shared" si="53"/>
        <v>0</v>
      </c>
      <c r="P147" s="196"/>
      <c r="Q147" s="196"/>
      <c r="R147" s="196"/>
      <c r="S147" s="196"/>
      <c r="T147" s="196"/>
    </row>
    <row r="148" spans="1:20" ht="25.2">
      <c r="A148" s="221" t="s">
        <v>410</v>
      </c>
      <c r="B148" s="20" t="s">
        <v>46</v>
      </c>
      <c r="C148" s="122"/>
      <c r="D148" s="122"/>
      <c r="E148" s="122"/>
      <c r="F148" s="122"/>
      <c r="G148" s="122"/>
      <c r="H148" s="123"/>
      <c r="I148" s="104">
        <v>9.08</v>
      </c>
      <c r="J148" s="183">
        <f t="shared" si="48"/>
        <v>0</v>
      </c>
      <c r="K148" s="184">
        <f t="shared" si="49"/>
        <v>0</v>
      </c>
      <c r="L148" s="184">
        <f t="shared" si="50"/>
        <v>0</v>
      </c>
      <c r="M148" s="184">
        <f t="shared" si="51"/>
        <v>0</v>
      </c>
      <c r="N148" s="184">
        <f t="shared" si="52"/>
        <v>0</v>
      </c>
      <c r="O148" s="184">
        <f t="shared" si="53"/>
        <v>0</v>
      </c>
      <c r="P148" s="196"/>
      <c r="Q148" s="196"/>
      <c r="R148" s="196"/>
      <c r="S148" s="196"/>
      <c r="T148" s="196"/>
    </row>
    <row r="149" spans="1:20" ht="75.599999999999994">
      <c r="A149" s="221" t="s">
        <v>411</v>
      </c>
      <c r="B149" s="20" t="s">
        <v>46</v>
      </c>
      <c r="C149" s="122"/>
      <c r="D149" s="122"/>
      <c r="E149" s="122"/>
      <c r="F149" s="122"/>
      <c r="G149" s="122"/>
      <c r="H149" s="123"/>
      <c r="I149" s="104">
        <v>6.3</v>
      </c>
      <c r="J149" s="183">
        <f t="shared" si="48"/>
        <v>0</v>
      </c>
      <c r="K149" s="184">
        <f t="shared" si="49"/>
        <v>0</v>
      </c>
      <c r="L149" s="184">
        <f t="shared" si="50"/>
        <v>0</v>
      </c>
      <c r="M149" s="184">
        <f t="shared" si="51"/>
        <v>0</v>
      </c>
      <c r="N149" s="184">
        <f t="shared" si="52"/>
        <v>0</v>
      </c>
      <c r="O149" s="184">
        <f t="shared" si="53"/>
        <v>0</v>
      </c>
      <c r="P149" s="196"/>
      <c r="Q149" s="196"/>
      <c r="R149" s="196"/>
      <c r="S149" s="196"/>
      <c r="T149" s="196"/>
    </row>
    <row r="150" spans="1:20" ht="75.599999999999994">
      <c r="A150" s="221" t="s">
        <v>412</v>
      </c>
      <c r="B150" s="20" t="s">
        <v>47</v>
      </c>
      <c r="C150" s="122"/>
      <c r="D150" s="122"/>
      <c r="E150" s="122"/>
      <c r="F150" s="122"/>
      <c r="G150" s="122"/>
      <c r="H150" s="123"/>
      <c r="I150" s="104">
        <v>18.78</v>
      </c>
      <c r="J150" s="183">
        <f t="shared" si="48"/>
        <v>0</v>
      </c>
      <c r="K150" s="184">
        <f t="shared" si="49"/>
        <v>0</v>
      </c>
      <c r="L150" s="184">
        <f t="shared" si="50"/>
        <v>0</v>
      </c>
      <c r="M150" s="184">
        <f t="shared" si="51"/>
        <v>0</v>
      </c>
      <c r="N150" s="184">
        <f t="shared" si="52"/>
        <v>0</v>
      </c>
      <c r="O150" s="184">
        <f t="shared" si="53"/>
        <v>0</v>
      </c>
      <c r="P150" s="196"/>
      <c r="Q150" s="196"/>
      <c r="R150" s="196"/>
      <c r="S150" s="196"/>
      <c r="T150" s="196"/>
    </row>
    <row r="151" spans="1:20" ht="25.2">
      <c r="A151" s="221" t="s">
        <v>413</v>
      </c>
      <c r="B151" s="20" t="s">
        <v>47</v>
      </c>
      <c r="C151" s="122"/>
      <c r="D151" s="122"/>
      <c r="E151" s="122"/>
      <c r="F151" s="122"/>
      <c r="G151" s="122"/>
      <c r="H151" s="123"/>
      <c r="I151" s="104">
        <v>5382.35</v>
      </c>
      <c r="J151" s="183">
        <f t="shared" si="48"/>
        <v>0</v>
      </c>
      <c r="K151" s="184">
        <f t="shared" si="49"/>
        <v>0</v>
      </c>
      <c r="L151" s="184">
        <f t="shared" si="50"/>
        <v>0</v>
      </c>
      <c r="M151" s="184">
        <f t="shared" si="51"/>
        <v>0</v>
      </c>
      <c r="N151" s="184">
        <f t="shared" si="52"/>
        <v>0</v>
      </c>
      <c r="O151" s="184">
        <f t="shared" si="53"/>
        <v>0</v>
      </c>
      <c r="P151" s="196"/>
      <c r="Q151" s="196"/>
      <c r="R151" s="196"/>
      <c r="S151" s="196"/>
      <c r="T151" s="196"/>
    </row>
    <row r="152" spans="1:20" ht="25.2">
      <c r="A152" s="221" t="s">
        <v>414</v>
      </c>
      <c r="B152" s="20" t="s">
        <v>47</v>
      </c>
      <c r="C152" s="122"/>
      <c r="D152" s="122"/>
      <c r="E152" s="122"/>
      <c r="F152" s="122"/>
      <c r="G152" s="122"/>
      <c r="H152" s="123"/>
      <c r="I152" s="104">
        <v>4506.32</v>
      </c>
      <c r="J152" s="183">
        <f t="shared" si="48"/>
        <v>0</v>
      </c>
      <c r="K152" s="184">
        <f t="shared" si="49"/>
        <v>0</v>
      </c>
      <c r="L152" s="184">
        <f t="shared" si="50"/>
        <v>0</v>
      </c>
      <c r="M152" s="184">
        <f t="shared" si="51"/>
        <v>0</v>
      </c>
      <c r="N152" s="184">
        <f t="shared" si="52"/>
        <v>0</v>
      </c>
      <c r="O152" s="184">
        <f t="shared" si="53"/>
        <v>0</v>
      </c>
      <c r="P152" s="196"/>
      <c r="Q152" s="196"/>
      <c r="R152" s="196"/>
      <c r="S152" s="196"/>
      <c r="T152" s="196"/>
    </row>
    <row r="153" spans="1:20" ht="50.4">
      <c r="A153" s="221" t="s">
        <v>415</v>
      </c>
      <c r="B153" s="20" t="s">
        <v>47</v>
      </c>
      <c r="C153" s="122"/>
      <c r="D153" s="122"/>
      <c r="E153" s="122"/>
      <c r="F153" s="122"/>
      <c r="G153" s="122"/>
      <c r="H153" s="123"/>
      <c r="I153" s="104">
        <v>13399.45</v>
      </c>
      <c r="J153" s="183">
        <f t="shared" si="48"/>
        <v>0</v>
      </c>
      <c r="K153" s="184">
        <f t="shared" si="49"/>
        <v>0</v>
      </c>
      <c r="L153" s="184">
        <f t="shared" si="50"/>
        <v>0</v>
      </c>
      <c r="M153" s="184">
        <f t="shared" si="51"/>
        <v>0</v>
      </c>
      <c r="N153" s="184">
        <f t="shared" si="52"/>
        <v>0</v>
      </c>
      <c r="O153" s="184">
        <f t="shared" si="53"/>
        <v>0</v>
      </c>
      <c r="P153" s="196"/>
      <c r="Q153" s="196"/>
      <c r="R153" s="196"/>
      <c r="S153" s="196"/>
      <c r="T153" s="196"/>
    </row>
    <row r="154" spans="1:20" ht="50.4">
      <c r="A154" s="221" t="s">
        <v>416</v>
      </c>
      <c r="B154" s="6" t="s">
        <v>47</v>
      </c>
      <c r="C154" s="122"/>
      <c r="D154" s="122"/>
      <c r="E154" s="122"/>
      <c r="F154" s="122"/>
      <c r="G154" s="122"/>
      <c r="H154" s="123"/>
      <c r="I154" s="104">
        <v>6826.37</v>
      </c>
      <c r="J154" s="183">
        <f t="shared" si="48"/>
        <v>0</v>
      </c>
      <c r="K154" s="184">
        <f t="shared" si="49"/>
        <v>0</v>
      </c>
      <c r="L154" s="184">
        <f t="shared" si="50"/>
        <v>0</v>
      </c>
      <c r="M154" s="184">
        <f t="shared" si="51"/>
        <v>0</v>
      </c>
      <c r="N154" s="184">
        <f t="shared" si="52"/>
        <v>0</v>
      </c>
      <c r="O154" s="184">
        <f t="shared" si="53"/>
        <v>0</v>
      </c>
      <c r="P154" s="196"/>
      <c r="Q154" s="196"/>
      <c r="R154" s="196"/>
      <c r="S154" s="196"/>
      <c r="T154" s="196"/>
    </row>
    <row r="155" spans="1:20" ht="25.2">
      <c r="A155" s="221" t="s">
        <v>417</v>
      </c>
      <c r="B155" s="6" t="s">
        <v>560</v>
      </c>
      <c r="C155" s="122"/>
      <c r="D155" s="122"/>
      <c r="E155" s="122"/>
      <c r="F155" s="122"/>
      <c r="G155" s="122"/>
      <c r="H155" s="123"/>
      <c r="I155" s="104">
        <v>950.33</v>
      </c>
      <c r="J155" s="183">
        <f t="shared" si="48"/>
        <v>0</v>
      </c>
      <c r="K155" s="184">
        <f t="shared" si="49"/>
        <v>0</v>
      </c>
      <c r="L155" s="184">
        <f t="shared" si="50"/>
        <v>0</v>
      </c>
      <c r="M155" s="184">
        <f t="shared" si="51"/>
        <v>0</v>
      </c>
      <c r="N155" s="184">
        <f t="shared" si="52"/>
        <v>0</v>
      </c>
      <c r="O155" s="184">
        <f t="shared" si="53"/>
        <v>0</v>
      </c>
      <c r="P155" s="196"/>
      <c r="Q155" s="196"/>
      <c r="R155" s="196"/>
      <c r="S155" s="196"/>
      <c r="T155" s="196"/>
    </row>
    <row r="156" spans="1:20" ht="50.4">
      <c r="A156" s="221" t="s">
        <v>418</v>
      </c>
      <c r="B156" s="20" t="s">
        <v>43</v>
      </c>
      <c r="C156" s="122"/>
      <c r="D156" s="122"/>
      <c r="E156" s="122"/>
      <c r="F156" s="122"/>
      <c r="G156" s="122"/>
      <c r="H156" s="123"/>
      <c r="I156" s="104">
        <v>383.88</v>
      </c>
      <c r="J156" s="183">
        <f t="shared" si="48"/>
        <v>0</v>
      </c>
      <c r="K156" s="184">
        <f t="shared" si="49"/>
        <v>0</v>
      </c>
      <c r="L156" s="184">
        <f t="shared" si="50"/>
        <v>0</v>
      </c>
      <c r="M156" s="184">
        <f t="shared" si="51"/>
        <v>0</v>
      </c>
      <c r="N156" s="184">
        <f t="shared" si="52"/>
        <v>0</v>
      </c>
      <c r="O156" s="184">
        <f t="shared" si="53"/>
        <v>0</v>
      </c>
      <c r="P156" s="196"/>
      <c r="Q156" s="196"/>
      <c r="R156" s="196"/>
      <c r="S156" s="196"/>
      <c r="T156" s="196"/>
    </row>
    <row r="157" spans="1:20" ht="25.2">
      <c r="A157" s="221" t="s">
        <v>419</v>
      </c>
      <c r="B157" s="20" t="s">
        <v>40</v>
      </c>
      <c r="C157" s="122"/>
      <c r="D157" s="122"/>
      <c r="E157" s="122"/>
      <c r="F157" s="122"/>
      <c r="G157" s="122"/>
      <c r="H157" s="123"/>
      <c r="I157" s="104">
        <v>3250.53</v>
      </c>
      <c r="J157" s="183">
        <f t="shared" si="48"/>
        <v>0</v>
      </c>
      <c r="K157" s="184">
        <f t="shared" si="49"/>
        <v>0</v>
      </c>
      <c r="L157" s="184">
        <f t="shared" si="50"/>
        <v>0</v>
      </c>
      <c r="M157" s="184">
        <f t="shared" si="51"/>
        <v>0</v>
      </c>
      <c r="N157" s="184">
        <f t="shared" si="52"/>
        <v>0</v>
      </c>
      <c r="O157" s="184">
        <f t="shared" si="53"/>
        <v>0</v>
      </c>
      <c r="P157" s="196"/>
      <c r="Q157" s="196"/>
      <c r="R157" s="196"/>
      <c r="S157" s="196"/>
      <c r="T157" s="196"/>
    </row>
    <row r="158" spans="1:20" ht="50.4">
      <c r="A158" s="221" t="s">
        <v>420</v>
      </c>
      <c r="B158" s="20" t="s">
        <v>561</v>
      </c>
      <c r="C158" s="122"/>
      <c r="D158" s="122"/>
      <c r="E158" s="122"/>
      <c r="F158" s="122"/>
      <c r="G158" s="122"/>
      <c r="H158" s="123"/>
      <c r="I158" s="104">
        <v>3.2</v>
      </c>
      <c r="J158" s="183">
        <f t="shared" si="48"/>
        <v>0</v>
      </c>
      <c r="K158" s="184">
        <f t="shared" si="49"/>
        <v>0</v>
      </c>
      <c r="L158" s="184">
        <f t="shared" si="50"/>
        <v>0</v>
      </c>
      <c r="M158" s="184">
        <f t="shared" si="51"/>
        <v>0</v>
      </c>
      <c r="N158" s="184">
        <f t="shared" si="52"/>
        <v>0</v>
      </c>
      <c r="O158" s="184">
        <f t="shared" si="53"/>
        <v>0</v>
      </c>
      <c r="P158" s="196"/>
      <c r="Q158" s="196"/>
      <c r="R158" s="196"/>
      <c r="S158" s="196"/>
      <c r="T158" s="196"/>
    </row>
    <row r="159" spans="1:20" ht="25.2">
      <c r="A159" s="193" t="s">
        <v>421</v>
      </c>
      <c r="B159" s="197"/>
      <c r="C159" s="196"/>
      <c r="D159" s="196"/>
      <c r="E159" s="196"/>
      <c r="F159" s="196"/>
      <c r="G159" s="196"/>
      <c r="H159" s="205"/>
      <c r="I159" s="206"/>
      <c r="J159" s="207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</row>
    <row r="160" spans="1:20" ht="57.75" customHeight="1">
      <c r="A160" s="221" t="s">
        <v>422</v>
      </c>
      <c r="B160" s="22" t="s">
        <v>561</v>
      </c>
      <c r="C160" s="122"/>
      <c r="D160" s="122"/>
      <c r="E160" s="122"/>
      <c r="F160" s="122"/>
      <c r="G160" s="122"/>
      <c r="H160" s="123"/>
      <c r="I160" s="104">
        <v>19.66</v>
      </c>
      <c r="J160" s="183">
        <f>C160*$I160</f>
        <v>0</v>
      </c>
      <c r="K160" s="184">
        <f t="shared" ref="K160:O160" si="54">D160*$I160</f>
        <v>0</v>
      </c>
      <c r="L160" s="184">
        <f t="shared" si="54"/>
        <v>0</v>
      </c>
      <c r="M160" s="184">
        <f t="shared" si="54"/>
        <v>0</v>
      </c>
      <c r="N160" s="184">
        <f t="shared" si="54"/>
        <v>0</v>
      </c>
      <c r="O160" s="184">
        <f t="shared" si="54"/>
        <v>0</v>
      </c>
      <c r="P160" s="196"/>
      <c r="Q160" s="196"/>
      <c r="R160" s="196"/>
      <c r="S160" s="196"/>
      <c r="T160" s="196"/>
    </row>
    <row r="161" spans="1:20" ht="25.2">
      <c r="A161" s="221" t="s">
        <v>423</v>
      </c>
      <c r="B161" s="20" t="s">
        <v>561</v>
      </c>
      <c r="C161" s="122"/>
      <c r="D161" s="122"/>
      <c r="E161" s="122"/>
      <c r="F161" s="122"/>
      <c r="G161" s="122"/>
      <c r="H161" s="123"/>
      <c r="I161" s="104">
        <v>15.99</v>
      </c>
      <c r="J161" s="183">
        <f t="shared" ref="J161:J162" si="55">C161*$I161</f>
        <v>0</v>
      </c>
      <c r="K161" s="184">
        <f t="shared" ref="K161:K162" si="56">D161*$I161</f>
        <v>0</v>
      </c>
      <c r="L161" s="184">
        <f t="shared" ref="L161:L162" si="57">E161*$I161</f>
        <v>0</v>
      </c>
      <c r="M161" s="184">
        <f t="shared" ref="M161:M162" si="58">F161*$I161</f>
        <v>0</v>
      </c>
      <c r="N161" s="184">
        <f t="shared" ref="N161:N162" si="59">G161*$I161</f>
        <v>0</v>
      </c>
      <c r="O161" s="184">
        <f t="shared" ref="O161:O162" si="60">H161*$I161</f>
        <v>0</v>
      </c>
      <c r="P161" s="196"/>
      <c r="Q161" s="196"/>
      <c r="R161" s="196"/>
      <c r="S161" s="196"/>
      <c r="T161" s="196"/>
    </row>
    <row r="162" spans="1:20" ht="25.2">
      <c r="A162" s="221" t="s">
        <v>424</v>
      </c>
      <c r="B162" s="20" t="s">
        <v>562</v>
      </c>
      <c r="C162" s="122"/>
      <c r="D162" s="122"/>
      <c r="E162" s="122"/>
      <c r="F162" s="122"/>
      <c r="G162" s="122"/>
      <c r="H162" s="123"/>
      <c r="I162" s="104">
        <v>822.55</v>
      </c>
      <c r="J162" s="183">
        <f t="shared" si="55"/>
        <v>0</v>
      </c>
      <c r="K162" s="184">
        <f t="shared" si="56"/>
        <v>0</v>
      </c>
      <c r="L162" s="184">
        <f t="shared" si="57"/>
        <v>0</v>
      </c>
      <c r="M162" s="184">
        <f t="shared" si="58"/>
        <v>0</v>
      </c>
      <c r="N162" s="184">
        <f t="shared" si="59"/>
        <v>0</v>
      </c>
      <c r="O162" s="184">
        <f t="shared" si="60"/>
        <v>0</v>
      </c>
      <c r="P162" s="196"/>
      <c r="Q162" s="196"/>
      <c r="R162" s="196"/>
      <c r="S162" s="196"/>
      <c r="T162" s="196"/>
    </row>
    <row r="163" spans="1:20" ht="26.25" customHeight="1">
      <c r="A163" s="193" t="s">
        <v>425</v>
      </c>
      <c r="B163" s="197"/>
      <c r="C163" s="196"/>
      <c r="D163" s="196"/>
      <c r="E163" s="196"/>
      <c r="F163" s="196"/>
      <c r="G163" s="196"/>
      <c r="H163" s="205"/>
      <c r="I163" s="206"/>
      <c r="J163" s="207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</row>
    <row r="164" spans="1:20" ht="25.2">
      <c r="A164" s="221" t="s">
        <v>426</v>
      </c>
      <c r="B164" s="6" t="s">
        <v>48</v>
      </c>
      <c r="C164" s="122"/>
      <c r="D164" s="122"/>
      <c r="E164" s="122"/>
      <c r="F164" s="122"/>
      <c r="G164" s="122"/>
      <c r="H164" s="123"/>
      <c r="I164" s="104">
        <v>15973.3</v>
      </c>
      <c r="J164" s="183">
        <f>C164*$I164</f>
        <v>0</v>
      </c>
      <c r="K164" s="184">
        <f t="shared" ref="K164:O164" si="61">D164*$I164</f>
        <v>0</v>
      </c>
      <c r="L164" s="184">
        <f t="shared" si="61"/>
        <v>0</v>
      </c>
      <c r="M164" s="184">
        <f t="shared" si="61"/>
        <v>0</v>
      </c>
      <c r="N164" s="184">
        <f t="shared" si="61"/>
        <v>0</v>
      </c>
      <c r="O164" s="184">
        <f t="shared" si="61"/>
        <v>0</v>
      </c>
      <c r="P164" s="196"/>
      <c r="Q164" s="196"/>
      <c r="R164" s="196"/>
      <c r="S164" s="196"/>
      <c r="T164" s="196"/>
    </row>
    <row r="165" spans="1:20" ht="25.2">
      <c r="A165" s="221" t="s">
        <v>427</v>
      </c>
      <c r="B165" s="20" t="s">
        <v>48</v>
      </c>
      <c r="C165" s="122"/>
      <c r="D165" s="122"/>
      <c r="E165" s="122"/>
      <c r="F165" s="122"/>
      <c r="G165" s="122"/>
      <c r="H165" s="123"/>
      <c r="I165" s="104">
        <v>16692.84</v>
      </c>
      <c r="J165" s="183">
        <f t="shared" ref="J165:J183" si="62">C165*$I165</f>
        <v>0</v>
      </c>
      <c r="K165" s="184">
        <f t="shared" ref="K165:K183" si="63">D165*$I165</f>
        <v>0</v>
      </c>
      <c r="L165" s="184">
        <f t="shared" ref="L165:L183" si="64">E165*$I165</f>
        <v>0</v>
      </c>
      <c r="M165" s="184">
        <f t="shared" ref="M165:M183" si="65">F165*$I165</f>
        <v>0</v>
      </c>
      <c r="N165" s="184">
        <f t="shared" ref="N165:N183" si="66">G165*$I165</f>
        <v>0</v>
      </c>
      <c r="O165" s="184">
        <f t="shared" ref="O165:O183" si="67">H165*$I165</f>
        <v>0</v>
      </c>
      <c r="P165" s="196"/>
      <c r="Q165" s="196"/>
      <c r="R165" s="196"/>
      <c r="S165" s="196"/>
      <c r="T165" s="196"/>
    </row>
    <row r="166" spans="1:20" ht="25.2">
      <c r="A166" s="221" t="s">
        <v>428</v>
      </c>
      <c r="B166" s="20" t="s">
        <v>48</v>
      </c>
      <c r="C166" s="122"/>
      <c r="D166" s="122"/>
      <c r="E166" s="122"/>
      <c r="F166" s="122"/>
      <c r="G166" s="122"/>
      <c r="H166" s="123"/>
      <c r="I166" s="104">
        <v>11300</v>
      </c>
      <c r="J166" s="183">
        <f t="shared" si="62"/>
        <v>0</v>
      </c>
      <c r="K166" s="184">
        <f t="shared" si="63"/>
        <v>0</v>
      </c>
      <c r="L166" s="184">
        <f t="shared" si="64"/>
        <v>0</v>
      </c>
      <c r="M166" s="184">
        <f t="shared" si="65"/>
        <v>0</v>
      </c>
      <c r="N166" s="184">
        <f t="shared" si="66"/>
        <v>0</v>
      </c>
      <c r="O166" s="184">
        <f t="shared" si="67"/>
        <v>0</v>
      </c>
      <c r="P166" s="196"/>
      <c r="Q166" s="196"/>
      <c r="R166" s="196"/>
      <c r="S166" s="196"/>
      <c r="T166" s="196"/>
    </row>
    <row r="167" spans="1:20" ht="25.2">
      <c r="A167" s="221" t="s">
        <v>429</v>
      </c>
      <c r="B167" s="6" t="s">
        <v>48</v>
      </c>
      <c r="C167" s="122"/>
      <c r="D167" s="122"/>
      <c r="E167" s="122"/>
      <c r="F167" s="122"/>
      <c r="G167" s="122"/>
      <c r="H167" s="123"/>
      <c r="I167" s="104">
        <v>14944.64</v>
      </c>
      <c r="J167" s="183">
        <f t="shared" si="62"/>
        <v>0</v>
      </c>
      <c r="K167" s="184">
        <f t="shared" si="63"/>
        <v>0</v>
      </c>
      <c r="L167" s="184">
        <f t="shared" si="64"/>
        <v>0</v>
      </c>
      <c r="M167" s="184">
        <f t="shared" si="65"/>
        <v>0</v>
      </c>
      <c r="N167" s="184">
        <f t="shared" si="66"/>
        <v>0</v>
      </c>
      <c r="O167" s="184">
        <f t="shared" si="67"/>
        <v>0</v>
      </c>
      <c r="P167" s="196"/>
      <c r="Q167" s="196"/>
      <c r="R167" s="196"/>
      <c r="S167" s="196"/>
      <c r="T167" s="196"/>
    </row>
    <row r="168" spans="1:20" ht="50.25" customHeight="1">
      <c r="A168" s="221" t="s">
        <v>430</v>
      </c>
      <c r="B168" s="6" t="s">
        <v>48</v>
      </c>
      <c r="C168" s="122"/>
      <c r="D168" s="122"/>
      <c r="E168" s="122"/>
      <c r="F168" s="122"/>
      <c r="G168" s="122"/>
      <c r="H168" s="123"/>
      <c r="I168" s="104">
        <v>19027</v>
      </c>
      <c r="J168" s="183">
        <f t="shared" si="62"/>
        <v>0</v>
      </c>
      <c r="K168" s="184">
        <f t="shared" si="63"/>
        <v>0</v>
      </c>
      <c r="L168" s="184">
        <f t="shared" si="64"/>
        <v>0</v>
      </c>
      <c r="M168" s="184">
        <f t="shared" si="65"/>
        <v>0</v>
      </c>
      <c r="N168" s="184">
        <f t="shared" si="66"/>
        <v>0</v>
      </c>
      <c r="O168" s="184">
        <f t="shared" si="67"/>
        <v>0</v>
      </c>
      <c r="P168" s="196"/>
      <c r="Q168" s="196"/>
      <c r="R168" s="196"/>
      <c r="S168" s="196"/>
      <c r="T168" s="196"/>
    </row>
    <row r="169" spans="1:20" ht="25.2">
      <c r="A169" s="221" t="s">
        <v>431</v>
      </c>
      <c r="B169" s="20" t="s">
        <v>48</v>
      </c>
      <c r="C169" s="122"/>
      <c r="D169" s="122"/>
      <c r="E169" s="122"/>
      <c r="F169" s="122"/>
      <c r="G169" s="122"/>
      <c r="H169" s="123"/>
      <c r="I169" s="104">
        <v>17224</v>
      </c>
      <c r="J169" s="183">
        <f t="shared" si="62"/>
        <v>0</v>
      </c>
      <c r="K169" s="184">
        <f t="shared" si="63"/>
        <v>0</v>
      </c>
      <c r="L169" s="184">
        <f t="shared" si="64"/>
        <v>0</v>
      </c>
      <c r="M169" s="184">
        <f t="shared" si="65"/>
        <v>0</v>
      </c>
      <c r="N169" s="184">
        <f t="shared" si="66"/>
        <v>0</v>
      </c>
      <c r="O169" s="184">
        <f t="shared" si="67"/>
        <v>0</v>
      </c>
      <c r="P169" s="196"/>
      <c r="Q169" s="196"/>
      <c r="R169" s="196"/>
      <c r="S169" s="196"/>
      <c r="T169" s="196"/>
    </row>
    <row r="170" spans="1:20" ht="25.2">
      <c r="A170" s="221" t="s">
        <v>432</v>
      </c>
      <c r="B170" s="6" t="s">
        <v>48</v>
      </c>
      <c r="C170" s="122"/>
      <c r="D170" s="122"/>
      <c r="E170" s="122"/>
      <c r="F170" s="122"/>
      <c r="G170" s="122"/>
      <c r="H170" s="123"/>
      <c r="I170" s="104">
        <v>12941.9</v>
      </c>
      <c r="J170" s="183">
        <f t="shared" si="62"/>
        <v>0</v>
      </c>
      <c r="K170" s="184">
        <f t="shared" si="63"/>
        <v>0</v>
      </c>
      <c r="L170" s="184">
        <f t="shared" si="64"/>
        <v>0</v>
      </c>
      <c r="M170" s="184">
        <f t="shared" si="65"/>
        <v>0</v>
      </c>
      <c r="N170" s="184">
        <f t="shared" si="66"/>
        <v>0</v>
      </c>
      <c r="O170" s="184">
        <f t="shared" si="67"/>
        <v>0</v>
      </c>
      <c r="P170" s="196"/>
      <c r="Q170" s="196"/>
      <c r="R170" s="196"/>
      <c r="S170" s="196"/>
      <c r="T170" s="196"/>
    </row>
    <row r="171" spans="1:20" ht="25.2">
      <c r="A171" s="221" t="s">
        <v>433</v>
      </c>
      <c r="B171" s="6" t="s">
        <v>48</v>
      </c>
      <c r="C171" s="122"/>
      <c r="D171" s="122"/>
      <c r="E171" s="122"/>
      <c r="F171" s="122"/>
      <c r="G171" s="122"/>
      <c r="H171" s="123"/>
      <c r="I171" s="104">
        <v>10674.37</v>
      </c>
      <c r="J171" s="183">
        <f t="shared" si="62"/>
        <v>0</v>
      </c>
      <c r="K171" s="184">
        <f t="shared" si="63"/>
        <v>0</v>
      </c>
      <c r="L171" s="184">
        <f t="shared" si="64"/>
        <v>0</v>
      </c>
      <c r="M171" s="184">
        <f t="shared" si="65"/>
        <v>0</v>
      </c>
      <c r="N171" s="184">
        <f t="shared" si="66"/>
        <v>0</v>
      </c>
      <c r="O171" s="184">
        <f t="shared" si="67"/>
        <v>0</v>
      </c>
      <c r="P171" s="196"/>
      <c r="Q171" s="196"/>
      <c r="R171" s="196"/>
      <c r="S171" s="196"/>
      <c r="T171" s="196"/>
    </row>
    <row r="172" spans="1:20" ht="50.4">
      <c r="A172" s="221" t="s">
        <v>434</v>
      </c>
      <c r="B172" s="6" t="s">
        <v>48</v>
      </c>
      <c r="C172" s="122"/>
      <c r="D172" s="122"/>
      <c r="E172" s="122"/>
      <c r="F172" s="122"/>
      <c r="G172" s="122"/>
      <c r="H172" s="123"/>
      <c r="I172" s="104">
        <v>7156.4</v>
      </c>
      <c r="J172" s="183">
        <f t="shared" si="62"/>
        <v>0</v>
      </c>
      <c r="K172" s="184">
        <f t="shared" si="63"/>
        <v>0</v>
      </c>
      <c r="L172" s="184">
        <f t="shared" si="64"/>
        <v>0</v>
      </c>
      <c r="M172" s="184">
        <f t="shared" si="65"/>
        <v>0</v>
      </c>
      <c r="N172" s="184">
        <f t="shared" si="66"/>
        <v>0</v>
      </c>
      <c r="O172" s="184">
        <f t="shared" si="67"/>
        <v>0</v>
      </c>
      <c r="P172" s="196"/>
      <c r="Q172" s="196"/>
      <c r="R172" s="196"/>
      <c r="S172" s="196"/>
      <c r="T172" s="196"/>
    </row>
    <row r="173" spans="1:20" ht="25.2">
      <c r="A173" s="221" t="s">
        <v>435</v>
      </c>
      <c r="B173" s="6" t="s">
        <v>48</v>
      </c>
      <c r="C173" s="122"/>
      <c r="D173" s="122"/>
      <c r="E173" s="122"/>
      <c r="F173" s="122"/>
      <c r="G173" s="122"/>
      <c r="H173" s="123"/>
      <c r="I173" s="104">
        <v>42828</v>
      </c>
      <c r="J173" s="183">
        <f t="shared" si="62"/>
        <v>0</v>
      </c>
      <c r="K173" s="184">
        <f t="shared" si="63"/>
        <v>0</v>
      </c>
      <c r="L173" s="184">
        <f t="shared" si="64"/>
        <v>0</v>
      </c>
      <c r="M173" s="184">
        <f t="shared" si="65"/>
        <v>0</v>
      </c>
      <c r="N173" s="184">
        <f t="shared" si="66"/>
        <v>0</v>
      </c>
      <c r="O173" s="184">
        <f t="shared" si="67"/>
        <v>0</v>
      </c>
      <c r="P173" s="196"/>
      <c r="Q173" s="196"/>
      <c r="R173" s="196"/>
      <c r="S173" s="196"/>
      <c r="T173" s="196"/>
    </row>
    <row r="174" spans="1:20" ht="25.2">
      <c r="A174" s="221" t="s">
        <v>436</v>
      </c>
      <c r="B174" s="6" t="s">
        <v>48</v>
      </c>
      <c r="C174" s="122"/>
      <c r="D174" s="122"/>
      <c r="E174" s="122"/>
      <c r="F174" s="122"/>
      <c r="G174" s="122"/>
      <c r="H174" s="123"/>
      <c r="I174" s="104">
        <v>42828</v>
      </c>
      <c r="J174" s="183">
        <f t="shared" si="62"/>
        <v>0</v>
      </c>
      <c r="K174" s="184">
        <f t="shared" si="63"/>
        <v>0</v>
      </c>
      <c r="L174" s="184">
        <f t="shared" si="64"/>
        <v>0</v>
      </c>
      <c r="M174" s="184">
        <f t="shared" si="65"/>
        <v>0</v>
      </c>
      <c r="N174" s="184">
        <f t="shared" si="66"/>
        <v>0</v>
      </c>
      <c r="O174" s="184">
        <f t="shared" si="67"/>
        <v>0</v>
      </c>
      <c r="P174" s="196"/>
      <c r="Q174" s="196"/>
      <c r="R174" s="196"/>
      <c r="S174" s="196"/>
      <c r="T174" s="196"/>
    </row>
    <row r="175" spans="1:20" ht="25.2">
      <c r="A175" s="221" t="s">
        <v>437</v>
      </c>
      <c r="B175" s="6" t="s">
        <v>48</v>
      </c>
      <c r="C175" s="122"/>
      <c r="D175" s="122"/>
      <c r="E175" s="122"/>
      <c r="F175" s="122"/>
      <c r="G175" s="122"/>
      <c r="H175" s="123"/>
      <c r="I175" s="104">
        <v>42828</v>
      </c>
      <c r="J175" s="183">
        <f t="shared" si="62"/>
        <v>0</v>
      </c>
      <c r="K175" s="184">
        <f t="shared" si="63"/>
        <v>0</v>
      </c>
      <c r="L175" s="184">
        <f t="shared" si="64"/>
        <v>0</v>
      </c>
      <c r="M175" s="184">
        <f t="shared" si="65"/>
        <v>0</v>
      </c>
      <c r="N175" s="184">
        <f t="shared" si="66"/>
        <v>0</v>
      </c>
      <c r="O175" s="184">
        <f t="shared" si="67"/>
        <v>0</v>
      </c>
      <c r="P175" s="196"/>
      <c r="Q175" s="196"/>
      <c r="R175" s="196"/>
      <c r="S175" s="196"/>
      <c r="T175" s="196"/>
    </row>
    <row r="176" spans="1:20" ht="21" customHeight="1">
      <c r="A176" s="221" t="s">
        <v>438</v>
      </c>
      <c r="B176" s="20" t="s">
        <v>48</v>
      </c>
      <c r="C176" s="122"/>
      <c r="D176" s="122"/>
      <c r="E176" s="122"/>
      <c r="F176" s="122"/>
      <c r="G176" s="122"/>
      <c r="H176" s="123"/>
      <c r="I176" s="104">
        <v>42828</v>
      </c>
      <c r="J176" s="183">
        <f t="shared" si="62"/>
        <v>0</v>
      </c>
      <c r="K176" s="184">
        <f t="shared" si="63"/>
        <v>0</v>
      </c>
      <c r="L176" s="184">
        <f t="shared" si="64"/>
        <v>0</v>
      </c>
      <c r="M176" s="184">
        <f t="shared" si="65"/>
        <v>0</v>
      </c>
      <c r="N176" s="184">
        <f t="shared" si="66"/>
        <v>0</v>
      </c>
      <c r="O176" s="184">
        <f t="shared" si="67"/>
        <v>0</v>
      </c>
      <c r="P176" s="196"/>
      <c r="Q176" s="196"/>
      <c r="R176" s="196"/>
      <c r="S176" s="196"/>
      <c r="T176" s="196"/>
    </row>
    <row r="177" spans="1:20" ht="26.25" customHeight="1">
      <c r="A177" s="221" t="s">
        <v>439</v>
      </c>
      <c r="B177" s="20" t="s">
        <v>48</v>
      </c>
      <c r="C177" s="122"/>
      <c r="D177" s="122"/>
      <c r="E177" s="122"/>
      <c r="F177" s="122"/>
      <c r="G177" s="122"/>
      <c r="H177" s="123"/>
      <c r="I177" s="104">
        <v>42828</v>
      </c>
      <c r="J177" s="183">
        <f t="shared" si="62"/>
        <v>0</v>
      </c>
      <c r="K177" s="184">
        <f t="shared" si="63"/>
        <v>0</v>
      </c>
      <c r="L177" s="184">
        <f t="shared" si="64"/>
        <v>0</v>
      </c>
      <c r="M177" s="184">
        <f t="shared" si="65"/>
        <v>0</v>
      </c>
      <c r="N177" s="184">
        <f t="shared" si="66"/>
        <v>0</v>
      </c>
      <c r="O177" s="184">
        <f t="shared" si="67"/>
        <v>0</v>
      </c>
      <c r="P177" s="196"/>
      <c r="Q177" s="196"/>
      <c r="R177" s="196"/>
      <c r="S177" s="196"/>
      <c r="T177" s="196"/>
    </row>
    <row r="178" spans="1:20" ht="27.75" customHeight="1">
      <c r="A178" s="221" t="s">
        <v>440</v>
      </c>
      <c r="B178" s="20" t="s">
        <v>48</v>
      </c>
      <c r="C178" s="122"/>
      <c r="D178" s="122"/>
      <c r="E178" s="122"/>
      <c r="F178" s="122"/>
      <c r="G178" s="122"/>
      <c r="H178" s="123"/>
      <c r="I178" s="104">
        <v>42828</v>
      </c>
      <c r="J178" s="183">
        <f t="shared" si="62"/>
        <v>0</v>
      </c>
      <c r="K178" s="184">
        <f t="shared" si="63"/>
        <v>0</v>
      </c>
      <c r="L178" s="184">
        <f t="shared" si="64"/>
        <v>0</v>
      </c>
      <c r="M178" s="184">
        <f t="shared" si="65"/>
        <v>0</v>
      </c>
      <c r="N178" s="184">
        <f t="shared" si="66"/>
        <v>0</v>
      </c>
      <c r="O178" s="184">
        <f t="shared" si="67"/>
        <v>0</v>
      </c>
      <c r="P178" s="196"/>
      <c r="Q178" s="196"/>
      <c r="R178" s="196"/>
      <c r="S178" s="196"/>
      <c r="T178" s="196"/>
    </row>
    <row r="179" spans="1:20" ht="50.4">
      <c r="A179" s="221" t="s">
        <v>441</v>
      </c>
      <c r="B179" s="20" t="s">
        <v>48</v>
      </c>
      <c r="C179" s="122"/>
      <c r="D179" s="122"/>
      <c r="E179" s="122"/>
      <c r="F179" s="122"/>
      <c r="G179" s="122"/>
      <c r="H179" s="123"/>
      <c r="I179" s="104">
        <v>42828</v>
      </c>
      <c r="J179" s="183">
        <f t="shared" si="62"/>
        <v>0</v>
      </c>
      <c r="K179" s="184">
        <f t="shared" si="63"/>
        <v>0</v>
      </c>
      <c r="L179" s="184">
        <f t="shared" si="64"/>
        <v>0</v>
      </c>
      <c r="M179" s="184">
        <f t="shared" si="65"/>
        <v>0</v>
      </c>
      <c r="N179" s="184">
        <f t="shared" si="66"/>
        <v>0</v>
      </c>
      <c r="O179" s="184">
        <f t="shared" si="67"/>
        <v>0</v>
      </c>
      <c r="P179" s="196"/>
      <c r="Q179" s="196"/>
      <c r="R179" s="196"/>
      <c r="S179" s="196"/>
      <c r="T179" s="196"/>
    </row>
    <row r="180" spans="1:20" ht="25.2">
      <c r="A180" s="221" t="s">
        <v>442</v>
      </c>
      <c r="B180" s="6" t="s">
        <v>48</v>
      </c>
      <c r="C180" s="122"/>
      <c r="D180" s="122"/>
      <c r="E180" s="122"/>
      <c r="F180" s="122"/>
      <c r="G180" s="122"/>
      <c r="H180" s="123"/>
      <c r="I180" s="104">
        <v>9415</v>
      </c>
      <c r="J180" s="183">
        <f t="shared" si="62"/>
        <v>0</v>
      </c>
      <c r="K180" s="184">
        <f t="shared" si="63"/>
        <v>0</v>
      </c>
      <c r="L180" s="184">
        <f t="shared" si="64"/>
        <v>0</v>
      </c>
      <c r="M180" s="184">
        <f t="shared" si="65"/>
        <v>0</v>
      </c>
      <c r="N180" s="184">
        <f t="shared" si="66"/>
        <v>0</v>
      </c>
      <c r="O180" s="184">
        <f t="shared" si="67"/>
        <v>0</v>
      </c>
      <c r="P180" s="196"/>
      <c r="Q180" s="196"/>
      <c r="R180" s="196"/>
      <c r="S180" s="196"/>
      <c r="T180" s="196"/>
    </row>
    <row r="181" spans="1:20" ht="21" customHeight="1">
      <c r="A181" s="221" t="s">
        <v>443</v>
      </c>
      <c r="B181" s="20" t="s">
        <v>48</v>
      </c>
      <c r="C181" s="122"/>
      <c r="D181" s="122"/>
      <c r="E181" s="122"/>
      <c r="F181" s="122"/>
      <c r="G181" s="122"/>
      <c r="H181" s="123"/>
      <c r="I181" s="104">
        <v>12859.9</v>
      </c>
      <c r="J181" s="183">
        <f t="shared" si="62"/>
        <v>0</v>
      </c>
      <c r="K181" s="184">
        <f t="shared" si="63"/>
        <v>0</v>
      </c>
      <c r="L181" s="184">
        <f t="shared" si="64"/>
        <v>0</v>
      </c>
      <c r="M181" s="184">
        <f t="shared" si="65"/>
        <v>0</v>
      </c>
      <c r="N181" s="184">
        <f t="shared" si="66"/>
        <v>0</v>
      </c>
      <c r="O181" s="184">
        <f t="shared" si="67"/>
        <v>0</v>
      </c>
      <c r="P181" s="196"/>
      <c r="Q181" s="196"/>
      <c r="R181" s="196"/>
      <c r="S181" s="196"/>
      <c r="T181" s="196"/>
    </row>
    <row r="182" spans="1:20" ht="25.2">
      <c r="A182" s="221" t="s">
        <v>444</v>
      </c>
      <c r="B182" s="20" t="s">
        <v>38</v>
      </c>
      <c r="C182" s="122"/>
      <c r="D182" s="122"/>
      <c r="E182" s="122"/>
      <c r="F182" s="122"/>
      <c r="G182" s="122"/>
      <c r="H182" s="123"/>
      <c r="I182" s="104">
        <v>17202</v>
      </c>
      <c r="J182" s="183">
        <f t="shared" si="62"/>
        <v>0</v>
      </c>
      <c r="K182" s="184">
        <f t="shared" si="63"/>
        <v>0</v>
      </c>
      <c r="L182" s="184">
        <f t="shared" si="64"/>
        <v>0</v>
      </c>
      <c r="M182" s="184">
        <f t="shared" si="65"/>
        <v>0</v>
      </c>
      <c r="N182" s="184">
        <f t="shared" si="66"/>
        <v>0</v>
      </c>
      <c r="O182" s="184">
        <f t="shared" si="67"/>
        <v>0</v>
      </c>
      <c r="P182" s="196"/>
      <c r="Q182" s="196"/>
      <c r="R182" s="196"/>
      <c r="S182" s="196"/>
      <c r="T182" s="196"/>
    </row>
    <row r="183" spans="1:20" ht="25.2">
      <c r="A183" s="221" t="s">
        <v>445</v>
      </c>
      <c r="B183" s="20" t="s">
        <v>48</v>
      </c>
      <c r="C183" s="122"/>
      <c r="D183" s="122"/>
      <c r="E183" s="122"/>
      <c r="F183" s="122"/>
      <c r="G183" s="122"/>
      <c r="H183" s="123"/>
      <c r="I183" s="104">
        <v>9267</v>
      </c>
      <c r="J183" s="183">
        <f t="shared" si="62"/>
        <v>0</v>
      </c>
      <c r="K183" s="184">
        <f t="shared" si="63"/>
        <v>0</v>
      </c>
      <c r="L183" s="184">
        <f t="shared" si="64"/>
        <v>0</v>
      </c>
      <c r="M183" s="184">
        <f t="shared" si="65"/>
        <v>0</v>
      </c>
      <c r="N183" s="184">
        <f t="shared" si="66"/>
        <v>0</v>
      </c>
      <c r="O183" s="184">
        <f t="shared" si="67"/>
        <v>0</v>
      </c>
      <c r="P183" s="196"/>
      <c r="Q183" s="196"/>
      <c r="R183" s="196"/>
      <c r="S183" s="196"/>
      <c r="T183" s="196"/>
    </row>
    <row r="184" spans="1:20" ht="49.2">
      <c r="A184" s="193" t="s">
        <v>446</v>
      </c>
      <c r="B184" s="197"/>
      <c r="C184" s="196"/>
      <c r="D184" s="196"/>
      <c r="E184" s="196"/>
      <c r="F184" s="196"/>
      <c r="G184" s="196"/>
      <c r="H184" s="205"/>
      <c r="I184" s="206"/>
      <c r="J184" s="207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</row>
    <row r="185" spans="1:20" ht="25.2">
      <c r="A185" s="221" t="s">
        <v>447</v>
      </c>
      <c r="B185" s="20" t="s">
        <v>40</v>
      </c>
      <c r="C185" s="122"/>
      <c r="D185" s="122"/>
      <c r="E185" s="122"/>
      <c r="F185" s="122"/>
      <c r="G185" s="122"/>
      <c r="H185" s="123"/>
      <c r="I185" s="104">
        <v>105.25</v>
      </c>
      <c r="J185" s="183">
        <f>C185*$I185</f>
        <v>0</v>
      </c>
      <c r="K185" s="184">
        <f t="shared" ref="K185:O185" si="68">D185*$I185</f>
        <v>0</v>
      </c>
      <c r="L185" s="184">
        <f t="shared" si="68"/>
        <v>0</v>
      </c>
      <c r="M185" s="184">
        <f t="shared" si="68"/>
        <v>0</v>
      </c>
      <c r="N185" s="184">
        <f t="shared" si="68"/>
        <v>0</v>
      </c>
      <c r="O185" s="184">
        <f t="shared" si="68"/>
        <v>0</v>
      </c>
      <c r="P185" s="196"/>
      <c r="Q185" s="196"/>
      <c r="R185" s="196"/>
      <c r="S185" s="196"/>
      <c r="T185" s="196"/>
    </row>
    <row r="186" spans="1:20" ht="25.2">
      <c r="A186" s="221" t="s">
        <v>448</v>
      </c>
      <c r="B186" s="20" t="s">
        <v>40</v>
      </c>
      <c r="C186" s="122"/>
      <c r="D186" s="122"/>
      <c r="E186" s="122"/>
      <c r="F186" s="122"/>
      <c r="G186" s="122"/>
      <c r="H186" s="123"/>
      <c r="I186" s="104">
        <v>3.73</v>
      </c>
      <c r="J186" s="183">
        <f t="shared" ref="J186:J223" si="69">C186*$I186</f>
        <v>0</v>
      </c>
      <c r="K186" s="184">
        <f t="shared" ref="K186:K223" si="70">D186*$I186</f>
        <v>0</v>
      </c>
      <c r="L186" s="184">
        <f t="shared" ref="L186:L223" si="71">E186*$I186</f>
        <v>0</v>
      </c>
      <c r="M186" s="184">
        <f t="shared" ref="M186:M223" si="72">F186*$I186</f>
        <v>0</v>
      </c>
      <c r="N186" s="184">
        <f t="shared" ref="N186:N223" si="73">G186*$I186</f>
        <v>0</v>
      </c>
      <c r="O186" s="184">
        <f t="shared" ref="O186:O223" si="74">H186*$I186</f>
        <v>0</v>
      </c>
      <c r="P186" s="196"/>
      <c r="Q186" s="196"/>
      <c r="R186" s="196"/>
      <c r="S186" s="196"/>
      <c r="T186" s="196"/>
    </row>
    <row r="187" spans="1:20" ht="25.2">
      <c r="A187" s="221" t="s">
        <v>449</v>
      </c>
      <c r="B187" s="20" t="s">
        <v>40</v>
      </c>
      <c r="C187" s="122"/>
      <c r="D187" s="122"/>
      <c r="E187" s="122"/>
      <c r="F187" s="122"/>
      <c r="G187" s="122"/>
      <c r="H187" s="123"/>
      <c r="I187" s="104">
        <v>18.13</v>
      </c>
      <c r="J187" s="183">
        <f t="shared" si="69"/>
        <v>0</v>
      </c>
      <c r="K187" s="184">
        <f t="shared" si="70"/>
        <v>0</v>
      </c>
      <c r="L187" s="184">
        <f t="shared" si="71"/>
        <v>0</v>
      </c>
      <c r="M187" s="184">
        <f t="shared" si="72"/>
        <v>0</v>
      </c>
      <c r="N187" s="184">
        <f t="shared" si="73"/>
        <v>0</v>
      </c>
      <c r="O187" s="184">
        <f t="shared" si="74"/>
        <v>0</v>
      </c>
      <c r="P187" s="196"/>
      <c r="Q187" s="196"/>
      <c r="R187" s="196"/>
      <c r="S187" s="196"/>
      <c r="T187" s="196"/>
    </row>
    <row r="188" spans="1:20" ht="25.2">
      <c r="A188" s="221" t="s">
        <v>450</v>
      </c>
      <c r="B188" s="20" t="s">
        <v>561</v>
      </c>
      <c r="C188" s="122"/>
      <c r="D188" s="122"/>
      <c r="E188" s="122"/>
      <c r="F188" s="122"/>
      <c r="G188" s="122"/>
      <c r="H188" s="123"/>
      <c r="I188" s="104">
        <v>26.31</v>
      </c>
      <c r="J188" s="183">
        <f t="shared" si="69"/>
        <v>0</v>
      </c>
      <c r="K188" s="184">
        <f t="shared" si="70"/>
        <v>0</v>
      </c>
      <c r="L188" s="184">
        <f t="shared" si="71"/>
        <v>0</v>
      </c>
      <c r="M188" s="184">
        <f t="shared" si="72"/>
        <v>0</v>
      </c>
      <c r="N188" s="184">
        <f t="shared" si="73"/>
        <v>0</v>
      </c>
      <c r="O188" s="184">
        <f t="shared" si="74"/>
        <v>0</v>
      </c>
      <c r="P188" s="196"/>
      <c r="Q188" s="196"/>
      <c r="R188" s="196"/>
      <c r="S188" s="196"/>
      <c r="T188" s="196"/>
    </row>
    <row r="189" spans="1:20" ht="25.2">
      <c r="A189" s="221" t="s">
        <v>451</v>
      </c>
      <c r="B189" s="20" t="s">
        <v>41</v>
      </c>
      <c r="C189" s="122"/>
      <c r="D189" s="122"/>
      <c r="E189" s="122"/>
      <c r="F189" s="122"/>
      <c r="G189" s="122"/>
      <c r="H189" s="123"/>
      <c r="I189" s="104">
        <v>5.0599999999999996</v>
      </c>
      <c r="J189" s="183">
        <f t="shared" si="69"/>
        <v>0</v>
      </c>
      <c r="K189" s="184">
        <f t="shared" si="70"/>
        <v>0</v>
      </c>
      <c r="L189" s="184">
        <f t="shared" si="71"/>
        <v>0</v>
      </c>
      <c r="M189" s="184">
        <f t="shared" si="72"/>
        <v>0</v>
      </c>
      <c r="N189" s="184">
        <f t="shared" si="73"/>
        <v>0</v>
      </c>
      <c r="O189" s="184">
        <f t="shared" si="74"/>
        <v>0</v>
      </c>
      <c r="P189" s="196"/>
      <c r="Q189" s="196"/>
      <c r="R189" s="196"/>
      <c r="S189" s="196"/>
      <c r="T189" s="196"/>
    </row>
    <row r="190" spans="1:20" ht="25.2">
      <c r="A190" s="221" t="s">
        <v>452</v>
      </c>
      <c r="B190" s="20" t="s">
        <v>41</v>
      </c>
      <c r="C190" s="122"/>
      <c r="D190" s="122"/>
      <c r="E190" s="122"/>
      <c r="F190" s="122"/>
      <c r="G190" s="122"/>
      <c r="H190" s="123"/>
      <c r="I190" s="104">
        <v>21.78</v>
      </c>
      <c r="J190" s="183">
        <f t="shared" si="69"/>
        <v>0</v>
      </c>
      <c r="K190" s="184">
        <f t="shared" si="70"/>
        <v>0</v>
      </c>
      <c r="L190" s="184">
        <f t="shared" si="71"/>
        <v>0</v>
      </c>
      <c r="M190" s="184">
        <f t="shared" si="72"/>
        <v>0</v>
      </c>
      <c r="N190" s="184">
        <f t="shared" si="73"/>
        <v>0</v>
      </c>
      <c r="O190" s="184">
        <f t="shared" si="74"/>
        <v>0</v>
      </c>
      <c r="P190" s="196"/>
      <c r="Q190" s="196"/>
      <c r="R190" s="196"/>
      <c r="S190" s="196"/>
      <c r="T190" s="196"/>
    </row>
    <row r="191" spans="1:20" ht="50.4">
      <c r="A191" s="221" t="s">
        <v>453</v>
      </c>
      <c r="B191" s="20" t="s">
        <v>41</v>
      </c>
      <c r="C191" s="122"/>
      <c r="D191" s="122"/>
      <c r="E191" s="122"/>
      <c r="F191" s="122"/>
      <c r="G191" s="122"/>
      <c r="H191" s="123"/>
      <c r="I191" s="104">
        <v>78.599999999999994</v>
      </c>
      <c r="J191" s="183">
        <f t="shared" si="69"/>
        <v>0</v>
      </c>
      <c r="K191" s="184">
        <f t="shared" si="70"/>
        <v>0</v>
      </c>
      <c r="L191" s="184">
        <f t="shared" si="71"/>
        <v>0</v>
      </c>
      <c r="M191" s="184">
        <f t="shared" si="72"/>
        <v>0</v>
      </c>
      <c r="N191" s="184">
        <f t="shared" si="73"/>
        <v>0</v>
      </c>
      <c r="O191" s="184">
        <f t="shared" si="74"/>
        <v>0</v>
      </c>
      <c r="P191" s="196"/>
      <c r="Q191" s="196"/>
      <c r="R191" s="196"/>
      <c r="S191" s="196"/>
      <c r="T191" s="196"/>
    </row>
    <row r="192" spans="1:20" ht="25.2">
      <c r="A192" s="221" t="s">
        <v>454</v>
      </c>
      <c r="B192" s="20" t="s">
        <v>41</v>
      </c>
      <c r="C192" s="122"/>
      <c r="D192" s="122"/>
      <c r="E192" s="122"/>
      <c r="F192" s="122"/>
      <c r="G192" s="122"/>
      <c r="H192" s="123"/>
      <c r="I192" s="104">
        <v>7.89</v>
      </c>
      <c r="J192" s="183">
        <f t="shared" si="69"/>
        <v>0</v>
      </c>
      <c r="K192" s="184">
        <f t="shared" si="70"/>
        <v>0</v>
      </c>
      <c r="L192" s="184">
        <f t="shared" si="71"/>
        <v>0</v>
      </c>
      <c r="M192" s="184">
        <f t="shared" si="72"/>
        <v>0</v>
      </c>
      <c r="N192" s="184">
        <f t="shared" si="73"/>
        <v>0</v>
      </c>
      <c r="O192" s="184">
        <f t="shared" si="74"/>
        <v>0</v>
      </c>
      <c r="P192" s="196"/>
      <c r="Q192" s="196"/>
      <c r="R192" s="196"/>
      <c r="S192" s="196"/>
      <c r="T192" s="196"/>
    </row>
    <row r="193" spans="1:20" ht="25.2">
      <c r="A193" s="221" t="s">
        <v>455</v>
      </c>
      <c r="B193" s="20" t="s">
        <v>41</v>
      </c>
      <c r="C193" s="122"/>
      <c r="D193" s="122"/>
      <c r="E193" s="122"/>
      <c r="F193" s="122"/>
      <c r="G193" s="122"/>
      <c r="H193" s="123"/>
      <c r="I193" s="104">
        <v>1043</v>
      </c>
      <c r="J193" s="183">
        <f t="shared" si="69"/>
        <v>0</v>
      </c>
      <c r="K193" s="184">
        <f t="shared" si="70"/>
        <v>0</v>
      </c>
      <c r="L193" s="184">
        <f t="shared" si="71"/>
        <v>0</v>
      </c>
      <c r="M193" s="184">
        <f t="shared" si="72"/>
        <v>0</v>
      </c>
      <c r="N193" s="184">
        <f t="shared" si="73"/>
        <v>0</v>
      </c>
      <c r="O193" s="184">
        <f t="shared" si="74"/>
        <v>0</v>
      </c>
      <c r="P193" s="196"/>
      <c r="Q193" s="196"/>
      <c r="R193" s="196"/>
      <c r="S193" s="196"/>
      <c r="T193" s="196"/>
    </row>
    <row r="194" spans="1:20" ht="25.2">
      <c r="A194" s="221" t="s">
        <v>456</v>
      </c>
      <c r="B194" s="20" t="s">
        <v>38</v>
      </c>
      <c r="C194" s="122"/>
      <c r="D194" s="122"/>
      <c r="E194" s="122"/>
      <c r="F194" s="122"/>
      <c r="G194" s="122"/>
      <c r="H194" s="123"/>
      <c r="I194" s="104">
        <v>8234.5</v>
      </c>
      <c r="J194" s="183">
        <f t="shared" si="69"/>
        <v>0</v>
      </c>
      <c r="K194" s="184">
        <f t="shared" si="70"/>
        <v>0</v>
      </c>
      <c r="L194" s="184">
        <f t="shared" si="71"/>
        <v>0</v>
      </c>
      <c r="M194" s="184">
        <f t="shared" si="72"/>
        <v>0</v>
      </c>
      <c r="N194" s="184">
        <f t="shared" si="73"/>
        <v>0</v>
      </c>
      <c r="O194" s="184">
        <f t="shared" si="74"/>
        <v>0</v>
      </c>
      <c r="P194" s="196"/>
      <c r="Q194" s="196"/>
      <c r="R194" s="196"/>
      <c r="S194" s="196"/>
      <c r="T194" s="196"/>
    </row>
    <row r="195" spans="1:20" ht="25.2">
      <c r="A195" s="221" t="s">
        <v>457</v>
      </c>
      <c r="B195" s="20" t="s">
        <v>41</v>
      </c>
      <c r="C195" s="122"/>
      <c r="D195" s="122"/>
      <c r="E195" s="122"/>
      <c r="F195" s="122"/>
      <c r="G195" s="122"/>
      <c r="H195" s="123"/>
      <c r="I195" s="104">
        <v>5.4</v>
      </c>
      <c r="J195" s="183">
        <f t="shared" si="69"/>
        <v>0</v>
      </c>
      <c r="K195" s="184">
        <f t="shared" si="70"/>
        <v>0</v>
      </c>
      <c r="L195" s="184">
        <f t="shared" si="71"/>
        <v>0</v>
      </c>
      <c r="M195" s="184">
        <f t="shared" si="72"/>
        <v>0</v>
      </c>
      <c r="N195" s="184">
        <f t="shared" si="73"/>
        <v>0</v>
      </c>
      <c r="O195" s="184">
        <f t="shared" si="74"/>
        <v>0</v>
      </c>
      <c r="P195" s="196"/>
      <c r="Q195" s="196"/>
      <c r="R195" s="196"/>
      <c r="S195" s="196"/>
      <c r="T195" s="196"/>
    </row>
    <row r="196" spans="1:20" ht="25.2">
      <c r="A196" s="221" t="s">
        <v>458</v>
      </c>
      <c r="B196" s="20" t="s">
        <v>41</v>
      </c>
      <c r="C196" s="122"/>
      <c r="D196" s="122"/>
      <c r="E196" s="122"/>
      <c r="F196" s="122"/>
      <c r="G196" s="122"/>
      <c r="H196" s="123"/>
      <c r="I196" s="104">
        <v>26.43</v>
      </c>
      <c r="J196" s="183">
        <f t="shared" si="69"/>
        <v>0</v>
      </c>
      <c r="K196" s="184">
        <f t="shared" si="70"/>
        <v>0</v>
      </c>
      <c r="L196" s="184">
        <f t="shared" si="71"/>
        <v>0</v>
      </c>
      <c r="M196" s="184">
        <f t="shared" si="72"/>
        <v>0</v>
      </c>
      <c r="N196" s="184">
        <f t="shared" si="73"/>
        <v>0</v>
      </c>
      <c r="O196" s="184">
        <f t="shared" si="74"/>
        <v>0</v>
      </c>
      <c r="P196" s="196"/>
      <c r="Q196" s="196"/>
      <c r="R196" s="196"/>
      <c r="S196" s="196"/>
      <c r="T196" s="196"/>
    </row>
    <row r="197" spans="1:20" ht="25.2">
      <c r="A197" s="221" t="s">
        <v>459</v>
      </c>
      <c r="B197" s="20" t="s">
        <v>41</v>
      </c>
      <c r="C197" s="122"/>
      <c r="D197" s="122"/>
      <c r="E197" s="122"/>
      <c r="F197" s="122"/>
      <c r="G197" s="122"/>
      <c r="H197" s="123"/>
      <c r="I197" s="104">
        <v>7.3</v>
      </c>
      <c r="J197" s="183">
        <f t="shared" si="69"/>
        <v>0</v>
      </c>
      <c r="K197" s="184">
        <f t="shared" si="70"/>
        <v>0</v>
      </c>
      <c r="L197" s="184">
        <f t="shared" si="71"/>
        <v>0</v>
      </c>
      <c r="M197" s="184">
        <f t="shared" si="72"/>
        <v>0</v>
      </c>
      <c r="N197" s="184">
        <f t="shared" si="73"/>
        <v>0</v>
      </c>
      <c r="O197" s="184">
        <f t="shared" si="74"/>
        <v>0</v>
      </c>
      <c r="P197" s="196"/>
      <c r="Q197" s="196"/>
      <c r="R197" s="196"/>
      <c r="S197" s="196"/>
      <c r="T197" s="196"/>
    </row>
    <row r="198" spans="1:20" ht="25.2">
      <c r="A198" s="221" t="s">
        <v>460</v>
      </c>
      <c r="B198" s="20" t="s">
        <v>41</v>
      </c>
      <c r="C198" s="122"/>
      <c r="D198" s="122"/>
      <c r="E198" s="122"/>
      <c r="F198" s="122"/>
      <c r="G198" s="122"/>
      <c r="H198" s="123"/>
      <c r="I198" s="104">
        <v>287.5</v>
      </c>
      <c r="J198" s="183">
        <f t="shared" si="69"/>
        <v>0</v>
      </c>
      <c r="K198" s="184">
        <f t="shared" si="70"/>
        <v>0</v>
      </c>
      <c r="L198" s="184">
        <f t="shared" si="71"/>
        <v>0</v>
      </c>
      <c r="M198" s="184">
        <f t="shared" si="72"/>
        <v>0</v>
      </c>
      <c r="N198" s="184">
        <f t="shared" si="73"/>
        <v>0</v>
      </c>
      <c r="O198" s="184">
        <f t="shared" si="74"/>
        <v>0</v>
      </c>
      <c r="P198" s="196"/>
      <c r="Q198" s="196"/>
      <c r="R198" s="196"/>
      <c r="S198" s="196"/>
      <c r="T198" s="196"/>
    </row>
    <row r="199" spans="1:20" ht="25.2">
      <c r="A199" s="221" t="s">
        <v>461</v>
      </c>
      <c r="B199" s="20" t="s">
        <v>41</v>
      </c>
      <c r="C199" s="122"/>
      <c r="D199" s="122"/>
      <c r="E199" s="122"/>
      <c r="F199" s="122"/>
      <c r="G199" s="122"/>
      <c r="H199" s="123"/>
      <c r="I199" s="104">
        <v>20.34</v>
      </c>
      <c r="J199" s="183">
        <f t="shared" si="69"/>
        <v>0</v>
      </c>
      <c r="K199" s="184">
        <f t="shared" si="70"/>
        <v>0</v>
      </c>
      <c r="L199" s="184">
        <f t="shared" si="71"/>
        <v>0</v>
      </c>
      <c r="M199" s="184">
        <f t="shared" si="72"/>
        <v>0</v>
      </c>
      <c r="N199" s="184">
        <f t="shared" si="73"/>
        <v>0</v>
      </c>
      <c r="O199" s="184">
        <f t="shared" si="74"/>
        <v>0</v>
      </c>
      <c r="P199" s="196"/>
      <c r="Q199" s="196"/>
      <c r="R199" s="196"/>
      <c r="S199" s="196"/>
      <c r="T199" s="196"/>
    </row>
    <row r="200" spans="1:20" ht="25.2">
      <c r="A200" s="221" t="s">
        <v>462</v>
      </c>
      <c r="B200" s="20" t="s">
        <v>41</v>
      </c>
      <c r="C200" s="122"/>
      <c r="D200" s="122"/>
      <c r="E200" s="122"/>
      <c r="F200" s="122"/>
      <c r="G200" s="122"/>
      <c r="H200" s="123"/>
      <c r="I200" s="104">
        <v>26.81</v>
      </c>
      <c r="J200" s="183">
        <f t="shared" si="69"/>
        <v>0</v>
      </c>
      <c r="K200" s="184">
        <f t="shared" si="70"/>
        <v>0</v>
      </c>
      <c r="L200" s="184">
        <f t="shared" si="71"/>
        <v>0</v>
      </c>
      <c r="M200" s="184">
        <f t="shared" si="72"/>
        <v>0</v>
      </c>
      <c r="N200" s="184">
        <f t="shared" si="73"/>
        <v>0</v>
      </c>
      <c r="O200" s="184">
        <f t="shared" si="74"/>
        <v>0</v>
      </c>
      <c r="P200" s="196"/>
      <c r="Q200" s="196"/>
      <c r="R200" s="196"/>
      <c r="S200" s="196"/>
      <c r="T200" s="196"/>
    </row>
    <row r="201" spans="1:20" ht="25.2">
      <c r="A201" s="221" t="s">
        <v>463</v>
      </c>
      <c r="B201" s="20" t="s">
        <v>41</v>
      </c>
      <c r="C201" s="122"/>
      <c r="D201" s="122"/>
      <c r="E201" s="122"/>
      <c r="F201" s="122"/>
      <c r="G201" s="122"/>
      <c r="H201" s="123"/>
      <c r="I201" s="104">
        <v>27.37</v>
      </c>
      <c r="J201" s="183">
        <f t="shared" si="69"/>
        <v>0</v>
      </c>
      <c r="K201" s="184">
        <f t="shared" si="70"/>
        <v>0</v>
      </c>
      <c r="L201" s="184">
        <f t="shared" si="71"/>
        <v>0</v>
      </c>
      <c r="M201" s="184">
        <f t="shared" si="72"/>
        <v>0</v>
      </c>
      <c r="N201" s="184">
        <f t="shared" si="73"/>
        <v>0</v>
      </c>
      <c r="O201" s="184">
        <f t="shared" si="74"/>
        <v>0</v>
      </c>
      <c r="P201" s="196"/>
      <c r="Q201" s="196"/>
      <c r="R201" s="196"/>
      <c r="S201" s="196"/>
      <c r="T201" s="196"/>
    </row>
    <row r="202" spans="1:20" ht="50.4">
      <c r="A202" s="221" t="s">
        <v>464</v>
      </c>
      <c r="B202" s="20" t="s">
        <v>41</v>
      </c>
      <c r="C202" s="122"/>
      <c r="D202" s="122"/>
      <c r="E202" s="122"/>
      <c r="F202" s="122"/>
      <c r="G202" s="122"/>
      <c r="H202" s="123"/>
      <c r="I202" s="104">
        <v>14.4</v>
      </c>
      <c r="J202" s="183">
        <f t="shared" si="69"/>
        <v>0</v>
      </c>
      <c r="K202" s="184">
        <f t="shared" si="70"/>
        <v>0</v>
      </c>
      <c r="L202" s="184">
        <f t="shared" si="71"/>
        <v>0</v>
      </c>
      <c r="M202" s="184">
        <f t="shared" si="72"/>
        <v>0</v>
      </c>
      <c r="N202" s="184">
        <f t="shared" si="73"/>
        <v>0</v>
      </c>
      <c r="O202" s="184">
        <f t="shared" si="74"/>
        <v>0</v>
      </c>
      <c r="P202" s="196"/>
      <c r="Q202" s="196"/>
      <c r="R202" s="196"/>
      <c r="S202" s="196"/>
      <c r="T202" s="196"/>
    </row>
    <row r="203" spans="1:20" ht="25.2">
      <c r="A203" s="221" t="s">
        <v>465</v>
      </c>
      <c r="B203" s="21" t="s">
        <v>41</v>
      </c>
      <c r="C203" s="122"/>
      <c r="D203" s="122"/>
      <c r="E203" s="122"/>
      <c r="F203" s="122"/>
      <c r="G203" s="122"/>
      <c r="H203" s="123"/>
      <c r="I203" s="104">
        <v>2.74</v>
      </c>
      <c r="J203" s="183">
        <f t="shared" si="69"/>
        <v>0</v>
      </c>
      <c r="K203" s="184">
        <f t="shared" si="70"/>
        <v>0</v>
      </c>
      <c r="L203" s="184">
        <f t="shared" si="71"/>
        <v>0</v>
      </c>
      <c r="M203" s="184">
        <f t="shared" si="72"/>
        <v>0</v>
      </c>
      <c r="N203" s="184">
        <f t="shared" si="73"/>
        <v>0</v>
      </c>
      <c r="O203" s="184">
        <f t="shared" si="74"/>
        <v>0</v>
      </c>
      <c r="P203" s="196"/>
      <c r="Q203" s="196"/>
      <c r="R203" s="196"/>
      <c r="S203" s="196"/>
      <c r="T203" s="196"/>
    </row>
    <row r="204" spans="1:20" ht="50.4">
      <c r="A204" s="221" t="s">
        <v>466</v>
      </c>
      <c r="B204" s="30" t="s">
        <v>41</v>
      </c>
      <c r="C204" s="122"/>
      <c r="D204" s="122"/>
      <c r="E204" s="122"/>
      <c r="F204" s="122"/>
      <c r="G204" s="122"/>
      <c r="H204" s="123"/>
      <c r="I204" s="104">
        <v>33.5</v>
      </c>
      <c r="J204" s="183">
        <f t="shared" si="69"/>
        <v>0</v>
      </c>
      <c r="K204" s="184">
        <f t="shared" si="70"/>
        <v>0</v>
      </c>
      <c r="L204" s="184">
        <f t="shared" si="71"/>
        <v>0</v>
      </c>
      <c r="M204" s="184">
        <f t="shared" si="72"/>
        <v>0</v>
      </c>
      <c r="N204" s="184">
        <f t="shared" si="73"/>
        <v>0</v>
      </c>
      <c r="O204" s="184">
        <f t="shared" si="74"/>
        <v>0</v>
      </c>
      <c r="P204" s="196"/>
      <c r="Q204" s="196"/>
      <c r="R204" s="196"/>
      <c r="S204" s="196"/>
      <c r="T204" s="196"/>
    </row>
    <row r="205" spans="1:20" ht="100.8">
      <c r="A205" s="221" t="s">
        <v>467</v>
      </c>
      <c r="B205" s="30" t="s">
        <v>41</v>
      </c>
      <c r="C205" s="122"/>
      <c r="D205" s="122"/>
      <c r="E205" s="122"/>
      <c r="F205" s="122"/>
      <c r="G205" s="122"/>
      <c r="H205" s="123"/>
      <c r="I205" s="104">
        <v>351.75</v>
      </c>
      <c r="J205" s="183">
        <f t="shared" si="69"/>
        <v>0</v>
      </c>
      <c r="K205" s="184">
        <f t="shared" si="70"/>
        <v>0</v>
      </c>
      <c r="L205" s="184">
        <f t="shared" si="71"/>
        <v>0</v>
      </c>
      <c r="M205" s="184">
        <f t="shared" si="72"/>
        <v>0</v>
      </c>
      <c r="N205" s="184">
        <f t="shared" si="73"/>
        <v>0</v>
      </c>
      <c r="O205" s="184">
        <f t="shared" si="74"/>
        <v>0</v>
      </c>
      <c r="P205" s="196"/>
      <c r="Q205" s="196"/>
      <c r="R205" s="196"/>
      <c r="S205" s="196"/>
      <c r="T205" s="196"/>
    </row>
    <row r="206" spans="1:20" ht="25.2">
      <c r="A206" s="221" t="s">
        <v>468</v>
      </c>
      <c r="B206" s="30" t="s">
        <v>41</v>
      </c>
      <c r="C206" s="122"/>
      <c r="D206" s="122"/>
      <c r="E206" s="122"/>
      <c r="F206" s="122"/>
      <c r="G206" s="122"/>
      <c r="H206" s="123"/>
      <c r="I206" s="104">
        <v>70.2</v>
      </c>
      <c r="J206" s="183">
        <f t="shared" si="69"/>
        <v>0</v>
      </c>
      <c r="K206" s="184">
        <f t="shared" si="70"/>
        <v>0</v>
      </c>
      <c r="L206" s="184">
        <f t="shared" si="71"/>
        <v>0</v>
      </c>
      <c r="M206" s="184">
        <f t="shared" si="72"/>
        <v>0</v>
      </c>
      <c r="N206" s="184">
        <f t="shared" si="73"/>
        <v>0</v>
      </c>
      <c r="O206" s="184">
        <f t="shared" si="74"/>
        <v>0</v>
      </c>
      <c r="P206" s="196"/>
      <c r="Q206" s="196"/>
      <c r="R206" s="196"/>
      <c r="S206" s="196"/>
      <c r="T206" s="196"/>
    </row>
    <row r="207" spans="1:20" ht="50.4">
      <c r="A207" s="221" t="s">
        <v>469</v>
      </c>
      <c r="B207" s="30" t="s">
        <v>41</v>
      </c>
      <c r="C207" s="122"/>
      <c r="D207" s="122"/>
      <c r="E207" s="122"/>
      <c r="F207" s="122"/>
      <c r="G207" s="122"/>
      <c r="H207" s="123"/>
      <c r="I207" s="104">
        <v>61.71</v>
      </c>
      <c r="J207" s="183">
        <f t="shared" si="69"/>
        <v>0</v>
      </c>
      <c r="K207" s="184">
        <f t="shared" si="70"/>
        <v>0</v>
      </c>
      <c r="L207" s="184">
        <f t="shared" si="71"/>
        <v>0</v>
      </c>
      <c r="M207" s="184">
        <f t="shared" si="72"/>
        <v>0</v>
      </c>
      <c r="N207" s="184">
        <f t="shared" si="73"/>
        <v>0</v>
      </c>
      <c r="O207" s="184">
        <f t="shared" si="74"/>
        <v>0</v>
      </c>
      <c r="P207" s="196"/>
      <c r="Q207" s="196"/>
      <c r="R207" s="196"/>
      <c r="S207" s="196"/>
      <c r="T207" s="196"/>
    </row>
    <row r="208" spans="1:20" ht="47.25" customHeight="1">
      <c r="A208" s="221" t="s">
        <v>470</v>
      </c>
      <c r="B208" s="30" t="s">
        <v>41</v>
      </c>
      <c r="C208" s="122"/>
      <c r="D208" s="122"/>
      <c r="E208" s="122"/>
      <c r="F208" s="122"/>
      <c r="G208" s="122"/>
      <c r="H208" s="123"/>
      <c r="I208" s="104">
        <v>1100</v>
      </c>
      <c r="J208" s="183">
        <f t="shared" si="69"/>
        <v>0</v>
      </c>
      <c r="K208" s="184">
        <f t="shared" si="70"/>
        <v>0</v>
      </c>
      <c r="L208" s="184">
        <f t="shared" si="71"/>
        <v>0</v>
      </c>
      <c r="M208" s="184">
        <f t="shared" si="72"/>
        <v>0</v>
      </c>
      <c r="N208" s="184">
        <f t="shared" si="73"/>
        <v>0</v>
      </c>
      <c r="O208" s="184">
        <f t="shared" si="74"/>
        <v>0</v>
      </c>
      <c r="P208" s="196"/>
      <c r="Q208" s="196"/>
      <c r="R208" s="196"/>
      <c r="S208" s="196"/>
      <c r="T208" s="196"/>
    </row>
    <row r="209" spans="1:20" ht="50.4">
      <c r="A209" s="221" t="s">
        <v>471</v>
      </c>
      <c r="B209" s="30" t="s">
        <v>41</v>
      </c>
      <c r="C209" s="122"/>
      <c r="D209" s="122"/>
      <c r="E209" s="122"/>
      <c r="F209" s="122"/>
      <c r="G209" s="122"/>
      <c r="H209" s="123"/>
      <c r="I209" s="104">
        <v>40.69</v>
      </c>
      <c r="J209" s="183">
        <f t="shared" si="69"/>
        <v>0</v>
      </c>
      <c r="K209" s="184">
        <f t="shared" si="70"/>
        <v>0</v>
      </c>
      <c r="L209" s="184">
        <f t="shared" si="71"/>
        <v>0</v>
      </c>
      <c r="M209" s="184">
        <f t="shared" si="72"/>
        <v>0</v>
      </c>
      <c r="N209" s="184">
        <f t="shared" si="73"/>
        <v>0</v>
      </c>
      <c r="O209" s="184">
        <f t="shared" si="74"/>
        <v>0</v>
      </c>
      <c r="P209" s="196"/>
      <c r="Q209" s="196"/>
      <c r="R209" s="196"/>
      <c r="S209" s="196"/>
      <c r="T209" s="196"/>
    </row>
    <row r="210" spans="1:20" ht="50.4">
      <c r="A210" s="221" t="s">
        <v>472</v>
      </c>
      <c r="B210" s="30" t="s">
        <v>41</v>
      </c>
      <c r="C210" s="122"/>
      <c r="D210" s="122"/>
      <c r="E210" s="122"/>
      <c r="F210" s="122"/>
      <c r="G210" s="122"/>
      <c r="H210" s="123"/>
      <c r="I210" s="104">
        <v>31.76</v>
      </c>
      <c r="J210" s="183">
        <f t="shared" si="69"/>
        <v>0</v>
      </c>
      <c r="K210" s="184">
        <f t="shared" si="70"/>
        <v>0</v>
      </c>
      <c r="L210" s="184">
        <f t="shared" si="71"/>
        <v>0</v>
      </c>
      <c r="M210" s="184">
        <f t="shared" si="72"/>
        <v>0</v>
      </c>
      <c r="N210" s="184">
        <f t="shared" si="73"/>
        <v>0</v>
      </c>
      <c r="O210" s="184">
        <f t="shared" si="74"/>
        <v>0</v>
      </c>
      <c r="P210" s="196"/>
      <c r="Q210" s="196"/>
      <c r="R210" s="196"/>
      <c r="S210" s="196"/>
      <c r="T210" s="196"/>
    </row>
    <row r="211" spans="1:20" ht="25.2">
      <c r="A211" s="221" t="s">
        <v>473</v>
      </c>
      <c r="B211" s="30" t="s">
        <v>41</v>
      </c>
      <c r="C211" s="122"/>
      <c r="D211" s="122"/>
      <c r="E211" s="122"/>
      <c r="F211" s="122"/>
      <c r="G211" s="122"/>
      <c r="H211" s="123"/>
      <c r="I211" s="104">
        <v>7.09</v>
      </c>
      <c r="J211" s="183">
        <f t="shared" si="69"/>
        <v>0</v>
      </c>
      <c r="K211" s="184">
        <f t="shared" si="70"/>
        <v>0</v>
      </c>
      <c r="L211" s="184">
        <f t="shared" si="71"/>
        <v>0</v>
      </c>
      <c r="M211" s="184">
        <f t="shared" si="72"/>
        <v>0</v>
      </c>
      <c r="N211" s="184">
        <f t="shared" si="73"/>
        <v>0</v>
      </c>
      <c r="O211" s="184">
        <f t="shared" si="74"/>
        <v>0</v>
      </c>
      <c r="P211" s="196"/>
      <c r="Q211" s="196"/>
      <c r="R211" s="196"/>
      <c r="S211" s="196"/>
      <c r="T211" s="196"/>
    </row>
    <row r="212" spans="1:20" ht="28.5" customHeight="1">
      <c r="A212" s="228" t="s">
        <v>474</v>
      </c>
      <c r="B212" s="30" t="s">
        <v>41</v>
      </c>
      <c r="C212" s="122"/>
      <c r="D212" s="122"/>
      <c r="E212" s="122"/>
      <c r="F212" s="122"/>
      <c r="G212" s="122"/>
      <c r="H212" s="123"/>
      <c r="I212" s="104">
        <v>13.33</v>
      </c>
      <c r="J212" s="183">
        <f t="shared" si="69"/>
        <v>0</v>
      </c>
      <c r="K212" s="184">
        <f t="shared" si="70"/>
        <v>0</v>
      </c>
      <c r="L212" s="184">
        <f t="shared" si="71"/>
        <v>0</v>
      </c>
      <c r="M212" s="184">
        <f t="shared" si="72"/>
        <v>0</v>
      </c>
      <c r="N212" s="184">
        <f t="shared" si="73"/>
        <v>0</v>
      </c>
      <c r="O212" s="184">
        <f t="shared" si="74"/>
        <v>0</v>
      </c>
      <c r="P212" s="196"/>
      <c r="Q212" s="196"/>
      <c r="R212" s="196"/>
      <c r="S212" s="196"/>
      <c r="T212" s="196"/>
    </row>
    <row r="213" spans="1:20" ht="25.2">
      <c r="A213" s="221" t="s">
        <v>475</v>
      </c>
      <c r="B213" s="30" t="s">
        <v>38</v>
      </c>
      <c r="C213" s="122"/>
      <c r="D213" s="122"/>
      <c r="E213" s="122"/>
      <c r="F213" s="122"/>
      <c r="G213" s="122"/>
      <c r="H213" s="123"/>
      <c r="I213" s="104">
        <v>7761.9</v>
      </c>
      <c r="J213" s="183">
        <f t="shared" si="69"/>
        <v>0</v>
      </c>
      <c r="K213" s="184">
        <f t="shared" si="70"/>
        <v>0</v>
      </c>
      <c r="L213" s="184">
        <f t="shared" si="71"/>
        <v>0</v>
      </c>
      <c r="M213" s="184">
        <f t="shared" si="72"/>
        <v>0</v>
      </c>
      <c r="N213" s="184">
        <f t="shared" si="73"/>
        <v>0</v>
      </c>
      <c r="O213" s="184">
        <f t="shared" si="74"/>
        <v>0</v>
      </c>
      <c r="P213" s="196"/>
      <c r="Q213" s="196"/>
      <c r="R213" s="196"/>
      <c r="S213" s="196"/>
      <c r="T213" s="196"/>
    </row>
    <row r="214" spans="1:20" ht="50.4">
      <c r="A214" s="221" t="s">
        <v>476</v>
      </c>
      <c r="B214" s="30" t="s">
        <v>41</v>
      </c>
      <c r="C214" s="122"/>
      <c r="D214" s="122"/>
      <c r="E214" s="122"/>
      <c r="F214" s="122"/>
      <c r="G214" s="122"/>
      <c r="H214" s="123"/>
      <c r="I214" s="104">
        <v>19765.310000000001</v>
      </c>
      <c r="J214" s="183">
        <f t="shared" si="69"/>
        <v>0</v>
      </c>
      <c r="K214" s="184">
        <f t="shared" si="70"/>
        <v>0</v>
      </c>
      <c r="L214" s="184">
        <f t="shared" si="71"/>
        <v>0</v>
      </c>
      <c r="M214" s="184">
        <f t="shared" si="72"/>
        <v>0</v>
      </c>
      <c r="N214" s="184">
        <f t="shared" si="73"/>
        <v>0</v>
      </c>
      <c r="O214" s="184">
        <f t="shared" si="74"/>
        <v>0</v>
      </c>
      <c r="P214" s="196"/>
      <c r="Q214" s="196"/>
      <c r="R214" s="196"/>
      <c r="S214" s="196"/>
      <c r="T214" s="196"/>
    </row>
    <row r="215" spans="1:20" ht="25.2">
      <c r="A215" s="221" t="s">
        <v>477</v>
      </c>
      <c r="B215" s="30" t="s">
        <v>41</v>
      </c>
      <c r="C215" s="122"/>
      <c r="D215" s="122"/>
      <c r="E215" s="122"/>
      <c r="F215" s="122"/>
      <c r="G215" s="122"/>
      <c r="H215" s="123"/>
      <c r="I215" s="104">
        <v>29.67</v>
      </c>
      <c r="J215" s="183">
        <f t="shared" si="69"/>
        <v>0</v>
      </c>
      <c r="K215" s="184">
        <f t="shared" si="70"/>
        <v>0</v>
      </c>
      <c r="L215" s="184">
        <f t="shared" si="71"/>
        <v>0</v>
      </c>
      <c r="M215" s="184">
        <f t="shared" si="72"/>
        <v>0</v>
      </c>
      <c r="N215" s="184">
        <f t="shared" si="73"/>
        <v>0</v>
      </c>
      <c r="O215" s="184">
        <f t="shared" si="74"/>
        <v>0</v>
      </c>
      <c r="P215" s="196"/>
      <c r="Q215" s="196"/>
      <c r="R215" s="196"/>
      <c r="S215" s="196"/>
      <c r="T215" s="196"/>
    </row>
    <row r="216" spans="1:20" ht="25.2">
      <c r="A216" s="221" t="s">
        <v>478</v>
      </c>
      <c r="B216" s="30" t="s">
        <v>41</v>
      </c>
      <c r="C216" s="122"/>
      <c r="D216" s="122"/>
      <c r="E216" s="122"/>
      <c r="F216" s="122"/>
      <c r="G216" s="122"/>
      <c r="H216" s="123"/>
      <c r="I216" s="104">
        <v>32.659999999999997</v>
      </c>
      <c r="J216" s="183">
        <f t="shared" si="69"/>
        <v>0</v>
      </c>
      <c r="K216" s="184">
        <f t="shared" si="70"/>
        <v>0</v>
      </c>
      <c r="L216" s="184">
        <f t="shared" si="71"/>
        <v>0</v>
      </c>
      <c r="M216" s="184">
        <f t="shared" si="72"/>
        <v>0</v>
      </c>
      <c r="N216" s="184">
        <f t="shared" si="73"/>
        <v>0</v>
      </c>
      <c r="O216" s="184">
        <f t="shared" si="74"/>
        <v>0</v>
      </c>
      <c r="P216" s="196"/>
      <c r="Q216" s="196"/>
      <c r="R216" s="196"/>
      <c r="S216" s="196"/>
      <c r="T216" s="196"/>
    </row>
    <row r="217" spans="1:20" ht="75.599999999999994">
      <c r="A217" s="221" t="s">
        <v>479</v>
      </c>
      <c r="B217" s="30" t="s">
        <v>41</v>
      </c>
      <c r="C217" s="122"/>
      <c r="D217" s="122"/>
      <c r="E217" s="122"/>
      <c r="F217" s="122"/>
      <c r="G217" s="122"/>
      <c r="H217" s="123"/>
      <c r="I217" s="104">
        <v>44.09</v>
      </c>
      <c r="J217" s="183">
        <f t="shared" si="69"/>
        <v>0</v>
      </c>
      <c r="K217" s="184">
        <f t="shared" si="70"/>
        <v>0</v>
      </c>
      <c r="L217" s="184">
        <f t="shared" si="71"/>
        <v>0</v>
      </c>
      <c r="M217" s="184">
        <f t="shared" si="72"/>
        <v>0</v>
      </c>
      <c r="N217" s="184">
        <f t="shared" si="73"/>
        <v>0</v>
      </c>
      <c r="O217" s="184">
        <f t="shared" si="74"/>
        <v>0</v>
      </c>
      <c r="P217" s="196"/>
      <c r="Q217" s="196"/>
      <c r="R217" s="196"/>
      <c r="S217" s="196"/>
      <c r="T217" s="196"/>
    </row>
    <row r="218" spans="1:20" ht="25.2">
      <c r="A218" s="221" t="s">
        <v>480</v>
      </c>
      <c r="B218" s="30" t="s">
        <v>41</v>
      </c>
      <c r="C218" s="122"/>
      <c r="D218" s="122"/>
      <c r="E218" s="122"/>
      <c r="F218" s="122"/>
      <c r="G218" s="122"/>
      <c r="H218" s="123"/>
      <c r="I218" s="104">
        <v>88.1</v>
      </c>
      <c r="J218" s="183">
        <f t="shared" si="69"/>
        <v>0</v>
      </c>
      <c r="K218" s="184">
        <f t="shared" si="70"/>
        <v>0</v>
      </c>
      <c r="L218" s="184">
        <f t="shared" si="71"/>
        <v>0</v>
      </c>
      <c r="M218" s="184">
        <f t="shared" si="72"/>
        <v>0</v>
      </c>
      <c r="N218" s="184">
        <f t="shared" si="73"/>
        <v>0</v>
      </c>
      <c r="O218" s="184">
        <f t="shared" si="74"/>
        <v>0</v>
      </c>
      <c r="P218" s="196"/>
      <c r="Q218" s="196"/>
      <c r="R218" s="196"/>
      <c r="S218" s="196"/>
      <c r="T218" s="196"/>
    </row>
    <row r="219" spans="1:20" ht="25.2">
      <c r="A219" s="221" t="s">
        <v>481</v>
      </c>
      <c r="B219" s="30" t="s">
        <v>41</v>
      </c>
      <c r="C219" s="122"/>
      <c r="D219" s="122"/>
      <c r="E219" s="122"/>
      <c r="F219" s="122"/>
      <c r="G219" s="122"/>
      <c r="H219" s="123"/>
      <c r="I219" s="104">
        <v>47.38</v>
      </c>
      <c r="J219" s="183">
        <f t="shared" si="69"/>
        <v>0</v>
      </c>
      <c r="K219" s="184">
        <f t="shared" si="70"/>
        <v>0</v>
      </c>
      <c r="L219" s="184">
        <f t="shared" si="71"/>
        <v>0</v>
      </c>
      <c r="M219" s="184">
        <f t="shared" si="72"/>
        <v>0</v>
      </c>
      <c r="N219" s="184">
        <f t="shared" si="73"/>
        <v>0</v>
      </c>
      <c r="O219" s="184">
        <f t="shared" si="74"/>
        <v>0</v>
      </c>
      <c r="P219" s="196"/>
      <c r="Q219" s="196"/>
      <c r="R219" s="196"/>
      <c r="S219" s="196"/>
      <c r="T219" s="196"/>
    </row>
    <row r="220" spans="1:20" ht="50.4">
      <c r="A220" s="228" t="s">
        <v>482</v>
      </c>
      <c r="B220" s="30" t="s">
        <v>45</v>
      </c>
      <c r="C220" s="122"/>
      <c r="D220" s="122"/>
      <c r="E220" s="122"/>
      <c r="F220" s="122"/>
      <c r="G220" s="122"/>
      <c r="H220" s="123"/>
      <c r="I220" s="104">
        <v>29.88</v>
      </c>
      <c r="J220" s="183">
        <f t="shared" si="69"/>
        <v>0</v>
      </c>
      <c r="K220" s="184">
        <f t="shared" si="70"/>
        <v>0</v>
      </c>
      <c r="L220" s="184">
        <f t="shared" si="71"/>
        <v>0</v>
      </c>
      <c r="M220" s="184">
        <f t="shared" si="72"/>
        <v>0</v>
      </c>
      <c r="N220" s="184">
        <f t="shared" si="73"/>
        <v>0</v>
      </c>
      <c r="O220" s="184">
        <f t="shared" si="74"/>
        <v>0</v>
      </c>
      <c r="P220" s="196"/>
      <c r="Q220" s="196"/>
      <c r="R220" s="196"/>
      <c r="S220" s="196"/>
      <c r="T220" s="196"/>
    </row>
    <row r="221" spans="1:20" ht="25.2">
      <c r="A221" s="221" t="s">
        <v>483</v>
      </c>
      <c r="B221" s="30" t="s">
        <v>41</v>
      </c>
      <c r="C221" s="122"/>
      <c r="D221" s="122"/>
      <c r="E221" s="122"/>
      <c r="F221" s="122"/>
      <c r="G221" s="122"/>
      <c r="H221" s="123"/>
      <c r="I221" s="104">
        <v>60.62</v>
      </c>
      <c r="J221" s="183">
        <f t="shared" si="69"/>
        <v>0</v>
      </c>
      <c r="K221" s="184">
        <f t="shared" si="70"/>
        <v>0</v>
      </c>
      <c r="L221" s="184">
        <f t="shared" si="71"/>
        <v>0</v>
      </c>
      <c r="M221" s="184">
        <f t="shared" si="72"/>
        <v>0</v>
      </c>
      <c r="N221" s="184">
        <f t="shared" si="73"/>
        <v>0</v>
      </c>
      <c r="O221" s="184">
        <f t="shared" si="74"/>
        <v>0</v>
      </c>
      <c r="P221" s="196"/>
      <c r="Q221" s="196"/>
      <c r="R221" s="196"/>
      <c r="S221" s="196"/>
      <c r="T221" s="196"/>
    </row>
    <row r="222" spans="1:20" ht="50.4">
      <c r="A222" s="221" t="s">
        <v>484</v>
      </c>
      <c r="B222" s="30" t="s">
        <v>41</v>
      </c>
      <c r="C222" s="122"/>
      <c r="D222" s="122"/>
      <c r="E222" s="122"/>
      <c r="F222" s="122"/>
      <c r="G222" s="122"/>
      <c r="H222" s="123"/>
      <c r="I222" s="104">
        <v>68.989999999999995</v>
      </c>
      <c r="J222" s="183">
        <f t="shared" si="69"/>
        <v>0</v>
      </c>
      <c r="K222" s="184">
        <f t="shared" si="70"/>
        <v>0</v>
      </c>
      <c r="L222" s="184">
        <f t="shared" si="71"/>
        <v>0</v>
      </c>
      <c r="M222" s="184">
        <f t="shared" si="72"/>
        <v>0</v>
      </c>
      <c r="N222" s="184">
        <f t="shared" si="73"/>
        <v>0</v>
      </c>
      <c r="O222" s="184">
        <f t="shared" si="74"/>
        <v>0</v>
      </c>
      <c r="P222" s="196"/>
      <c r="Q222" s="196"/>
      <c r="R222" s="196"/>
      <c r="S222" s="196"/>
      <c r="T222" s="196"/>
    </row>
    <row r="223" spans="1:20" ht="151.19999999999999">
      <c r="A223" s="221" t="s">
        <v>485</v>
      </c>
      <c r="B223" s="30" t="s">
        <v>41</v>
      </c>
      <c r="C223" s="122"/>
      <c r="D223" s="122"/>
      <c r="E223" s="122"/>
      <c r="F223" s="122"/>
      <c r="G223" s="122"/>
      <c r="H223" s="123"/>
      <c r="I223" s="104">
        <v>838.36</v>
      </c>
      <c r="J223" s="183">
        <f t="shared" si="69"/>
        <v>0</v>
      </c>
      <c r="K223" s="184">
        <f t="shared" si="70"/>
        <v>0</v>
      </c>
      <c r="L223" s="184">
        <f t="shared" si="71"/>
        <v>0</v>
      </c>
      <c r="M223" s="184">
        <f t="shared" si="72"/>
        <v>0</v>
      </c>
      <c r="N223" s="184">
        <f t="shared" si="73"/>
        <v>0</v>
      </c>
      <c r="O223" s="184">
        <f t="shared" si="74"/>
        <v>0</v>
      </c>
      <c r="P223" s="196"/>
      <c r="Q223" s="196"/>
      <c r="R223" s="196"/>
      <c r="S223" s="196"/>
      <c r="T223" s="196"/>
    </row>
    <row r="224" spans="1:20" ht="49.2">
      <c r="A224" s="193" t="s">
        <v>486</v>
      </c>
      <c r="B224" s="197"/>
      <c r="C224" s="197"/>
      <c r="D224" s="197"/>
      <c r="E224" s="197"/>
      <c r="F224" s="197"/>
      <c r="G224" s="197"/>
      <c r="H224" s="209"/>
      <c r="I224" s="206"/>
      <c r="J224" s="210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</row>
    <row r="225" spans="1:20" ht="160.5" customHeight="1">
      <c r="A225" s="221" t="s">
        <v>487</v>
      </c>
      <c r="B225" s="30" t="s">
        <v>41</v>
      </c>
      <c r="C225" s="122"/>
      <c r="D225" s="122"/>
      <c r="E225" s="122"/>
      <c r="F225" s="122"/>
      <c r="G225" s="122"/>
      <c r="H225" s="123"/>
      <c r="I225" s="106">
        <v>2208.1799999999998</v>
      </c>
      <c r="J225" s="187">
        <f>C225*$I225</f>
        <v>0</v>
      </c>
      <c r="K225" s="188">
        <f t="shared" ref="K225:O228" si="75">D225*$I225</f>
        <v>0</v>
      </c>
      <c r="L225" s="188">
        <f t="shared" si="75"/>
        <v>0</v>
      </c>
      <c r="M225" s="188">
        <f t="shared" si="75"/>
        <v>0</v>
      </c>
      <c r="N225" s="188">
        <f t="shared" si="75"/>
        <v>0</v>
      </c>
      <c r="O225" s="188">
        <f t="shared" si="75"/>
        <v>0</v>
      </c>
      <c r="P225" s="197"/>
      <c r="Q225" s="197"/>
      <c r="R225" s="197"/>
      <c r="S225" s="197"/>
      <c r="T225" s="197"/>
    </row>
    <row r="226" spans="1:20" ht="25.2">
      <c r="A226" s="221" t="s">
        <v>488</v>
      </c>
      <c r="B226" s="30" t="s">
        <v>41</v>
      </c>
      <c r="C226" s="122"/>
      <c r="D226" s="122"/>
      <c r="E226" s="122"/>
      <c r="F226" s="122"/>
      <c r="G226" s="122"/>
      <c r="H226" s="123"/>
      <c r="I226" s="106">
        <v>500</v>
      </c>
      <c r="J226" s="187">
        <f t="shared" ref="J226:J228" si="76">C226*$I226</f>
        <v>0</v>
      </c>
      <c r="K226" s="188">
        <f t="shared" si="75"/>
        <v>0</v>
      </c>
      <c r="L226" s="188">
        <f t="shared" si="75"/>
        <v>0</v>
      </c>
      <c r="M226" s="188">
        <f t="shared" si="75"/>
        <v>0</v>
      </c>
      <c r="N226" s="188">
        <f t="shared" si="75"/>
        <v>0</v>
      </c>
      <c r="O226" s="188">
        <f t="shared" si="75"/>
        <v>0</v>
      </c>
      <c r="P226" s="197"/>
      <c r="Q226" s="197"/>
      <c r="R226" s="197"/>
      <c r="S226" s="197"/>
      <c r="T226" s="197"/>
    </row>
    <row r="227" spans="1:20" ht="63.75" customHeight="1">
      <c r="A227" s="221" t="s">
        <v>489</v>
      </c>
      <c r="B227" s="30" t="s">
        <v>41</v>
      </c>
      <c r="C227" s="122"/>
      <c r="D227" s="122"/>
      <c r="E227" s="122"/>
      <c r="F227" s="122"/>
      <c r="G227" s="122"/>
      <c r="H227" s="123"/>
      <c r="I227" s="106">
        <v>1087.5999999999999</v>
      </c>
      <c r="J227" s="187">
        <f t="shared" si="76"/>
        <v>0</v>
      </c>
      <c r="K227" s="188">
        <f t="shared" si="75"/>
        <v>0</v>
      </c>
      <c r="L227" s="188">
        <f t="shared" si="75"/>
        <v>0</v>
      </c>
      <c r="M227" s="188">
        <f t="shared" si="75"/>
        <v>0</v>
      </c>
      <c r="N227" s="188">
        <f t="shared" si="75"/>
        <v>0</v>
      </c>
      <c r="O227" s="188">
        <f t="shared" si="75"/>
        <v>0</v>
      </c>
      <c r="P227" s="197"/>
      <c r="Q227" s="197"/>
      <c r="R227" s="197"/>
      <c r="S227" s="197"/>
      <c r="T227" s="197"/>
    </row>
    <row r="228" spans="1:20" ht="25.2">
      <c r="A228" s="221" t="s">
        <v>490</v>
      </c>
      <c r="B228" s="30" t="s">
        <v>41</v>
      </c>
      <c r="C228" s="122"/>
      <c r="D228" s="122"/>
      <c r="E228" s="122"/>
      <c r="F228" s="122"/>
      <c r="G228" s="122"/>
      <c r="H228" s="123"/>
      <c r="I228" s="106">
        <v>8993.5</v>
      </c>
      <c r="J228" s="187">
        <f t="shared" si="76"/>
        <v>0</v>
      </c>
      <c r="K228" s="188">
        <f t="shared" si="75"/>
        <v>0</v>
      </c>
      <c r="L228" s="188">
        <f t="shared" si="75"/>
        <v>0</v>
      </c>
      <c r="M228" s="188">
        <f t="shared" si="75"/>
        <v>0</v>
      </c>
      <c r="N228" s="188">
        <f t="shared" si="75"/>
        <v>0</v>
      </c>
      <c r="O228" s="188">
        <f t="shared" si="75"/>
        <v>0</v>
      </c>
      <c r="P228" s="197"/>
      <c r="Q228" s="197"/>
      <c r="R228" s="197"/>
      <c r="S228" s="197"/>
      <c r="T228" s="197"/>
    </row>
    <row r="229" spans="1:20" ht="25.2">
      <c r="A229" s="193" t="s">
        <v>491</v>
      </c>
      <c r="B229" s="197"/>
      <c r="C229" s="197"/>
      <c r="D229" s="197"/>
      <c r="E229" s="197"/>
      <c r="F229" s="197"/>
      <c r="G229" s="197"/>
      <c r="H229" s="209"/>
      <c r="I229" s="206"/>
      <c r="J229" s="210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</row>
    <row r="230" spans="1:20" ht="50.4">
      <c r="A230" s="221" t="s">
        <v>492</v>
      </c>
      <c r="B230" s="30" t="s">
        <v>563</v>
      </c>
      <c r="C230" s="122"/>
      <c r="D230" s="122"/>
      <c r="E230" s="122"/>
      <c r="F230" s="122"/>
      <c r="G230" s="122"/>
      <c r="H230" s="123"/>
      <c r="I230" s="106">
        <v>1500</v>
      </c>
      <c r="J230" s="187">
        <f>C230*$I230</f>
        <v>0</v>
      </c>
      <c r="K230" s="188">
        <f t="shared" ref="K230:O240" si="77">D230*$I230</f>
        <v>0</v>
      </c>
      <c r="L230" s="188">
        <f t="shared" si="77"/>
        <v>0</v>
      </c>
      <c r="M230" s="188">
        <f t="shared" si="77"/>
        <v>0</v>
      </c>
      <c r="N230" s="188">
        <f t="shared" si="77"/>
        <v>0</v>
      </c>
      <c r="O230" s="188">
        <f t="shared" si="77"/>
        <v>0</v>
      </c>
      <c r="P230" s="197"/>
      <c r="Q230" s="197"/>
      <c r="R230" s="197"/>
      <c r="S230" s="197"/>
      <c r="T230" s="197"/>
    </row>
    <row r="231" spans="1:20" ht="100.8">
      <c r="A231" s="221" t="s">
        <v>493</v>
      </c>
      <c r="B231" s="30" t="s">
        <v>41</v>
      </c>
      <c r="C231" s="122"/>
      <c r="D231" s="122"/>
      <c r="E231" s="122"/>
      <c r="F231" s="122"/>
      <c r="G231" s="122"/>
      <c r="H231" s="123"/>
      <c r="I231" s="106">
        <v>144.6</v>
      </c>
      <c r="J231" s="187">
        <f t="shared" ref="J231:J240" si="78">C231*$I231</f>
        <v>0</v>
      </c>
      <c r="K231" s="188">
        <f t="shared" si="77"/>
        <v>0</v>
      </c>
      <c r="L231" s="188">
        <f t="shared" si="77"/>
        <v>0</v>
      </c>
      <c r="M231" s="188">
        <f t="shared" si="77"/>
        <v>0</v>
      </c>
      <c r="N231" s="188">
        <f t="shared" si="77"/>
        <v>0</v>
      </c>
      <c r="O231" s="188">
        <f t="shared" si="77"/>
        <v>0</v>
      </c>
      <c r="P231" s="197"/>
      <c r="Q231" s="197"/>
      <c r="R231" s="197"/>
      <c r="S231" s="197"/>
      <c r="T231" s="197"/>
    </row>
    <row r="232" spans="1:20" ht="24" customHeight="1">
      <c r="A232" s="221" t="s">
        <v>494</v>
      </c>
      <c r="B232" s="30" t="s">
        <v>41</v>
      </c>
      <c r="C232" s="122"/>
      <c r="D232" s="122"/>
      <c r="E232" s="122"/>
      <c r="F232" s="122"/>
      <c r="G232" s="122"/>
      <c r="H232" s="123"/>
      <c r="I232" s="106">
        <v>63.68</v>
      </c>
      <c r="J232" s="187">
        <f t="shared" si="78"/>
        <v>0</v>
      </c>
      <c r="K232" s="188">
        <f t="shared" si="77"/>
        <v>0</v>
      </c>
      <c r="L232" s="188">
        <f t="shared" si="77"/>
        <v>0</v>
      </c>
      <c r="M232" s="188">
        <f t="shared" si="77"/>
        <v>0</v>
      </c>
      <c r="N232" s="188">
        <f t="shared" si="77"/>
        <v>0</v>
      </c>
      <c r="O232" s="188">
        <f t="shared" si="77"/>
        <v>0</v>
      </c>
      <c r="P232" s="197"/>
      <c r="Q232" s="197"/>
      <c r="R232" s="197"/>
      <c r="S232" s="197"/>
      <c r="T232" s="197"/>
    </row>
    <row r="233" spans="1:20" ht="75.599999999999994">
      <c r="A233" s="221" t="s">
        <v>495</v>
      </c>
      <c r="B233" s="30" t="s">
        <v>41</v>
      </c>
      <c r="C233" s="122"/>
      <c r="D233" s="122"/>
      <c r="E233" s="122"/>
      <c r="F233" s="122"/>
      <c r="G233" s="122"/>
      <c r="H233" s="123"/>
      <c r="I233" s="106">
        <v>40.99</v>
      </c>
      <c r="J233" s="187">
        <f t="shared" si="78"/>
        <v>0</v>
      </c>
      <c r="K233" s="188">
        <f t="shared" si="77"/>
        <v>0</v>
      </c>
      <c r="L233" s="188">
        <f t="shared" si="77"/>
        <v>0</v>
      </c>
      <c r="M233" s="188">
        <f t="shared" si="77"/>
        <v>0</v>
      </c>
      <c r="N233" s="188">
        <f t="shared" si="77"/>
        <v>0</v>
      </c>
      <c r="O233" s="188">
        <f t="shared" si="77"/>
        <v>0</v>
      </c>
      <c r="P233" s="197"/>
      <c r="Q233" s="197"/>
      <c r="R233" s="197"/>
      <c r="S233" s="197"/>
      <c r="T233" s="197"/>
    </row>
    <row r="234" spans="1:20" ht="50.4">
      <c r="A234" s="221" t="s">
        <v>496</v>
      </c>
      <c r="B234" s="30" t="s">
        <v>41</v>
      </c>
      <c r="C234" s="122"/>
      <c r="D234" s="122"/>
      <c r="E234" s="122"/>
      <c r="F234" s="122"/>
      <c r="G234" s="122"/>
      <c r="H234" s="123"/>
      <c r="I234" s="106">
        <v>64.73</v>
      </c>
      <c r="J234" s="187">
        <f t="shared" si="78"/>
        <v>0</v>
      </c>
      <c r="K234" s="188">
        <f t="shared" si="77"/>
        <v>0</v>
      </c>
      <c r="L234" s="188">
        <f t="shared" si="77"/>
        <v>0</v>
      </c>
      <c r="M234" s="188">
        <f t="shared" si="77"/>
        <v>0</v>
      </c>
      <c r="N234" s="188">
        <f t="shared" si="77"/>
        <v>0</v>
      </c>
      <c r="O234" s="188">
        <f t="shared" si="77"/>
        <v>0</v>
      </c>
      <c r="P234" s="197"/>
      <c r="Q234" s="197"/>
      <c r="R234" s="197"/>
      <c r="S234" s="197"/>
      <c r="T234" s="197"/>
    </row>
    <row r="235" spans="1:20" ht="50.4">
      <c r="A235" s="221" t="s">
        <v>497</v>
      </c>
      <c r="B235" s="30" t="s">
        <v>45</v>
      </c>
      <c r="C235" s="122"/>
      <c r="D235" s="122"/>
      <c r="E235" s="122"/>
      <c r="F235" s="122"/>
      <c r="G235" s="122"/>
      <c r="H235" s="123"/>
      <c r="I235" s="106">
        <v>0.64</v>
      </c>
      <c r="J235" s="187">
        <f t="shared" si="78"/>
        <v>0</v>
      </c>
      <c r="K235" s="188">
        <f t="shared" si="77"/>
        <v>0</v>
      </c>
      <c r="L235" s="188">
        <f t="shared" si="77"/>
        <v>0</v>
      </c>
      <c r="M235" s="188">
        <f t="shared" si="77"/>
        <v>0</v>
      </c>
      <c r="N235" s="188">
        <f t="shared" si="77"/>
        <v>0</v>
      </c>
      <c r="O235" s="188">
        <f t="shared" si="77"/>
        <v>0</v>
      </c>
      <c r="P235" s="197"/>
      <c r="Q235" s="197"/>
      <c r="R235" s="197"/>
      <c r="S235" s="197"/>
      <c r="T235" s="197"/>
    </row>
    <row r="236" spans="1:20" ht="50.4">
      <c r="A236" s="221" t="s">
        <v>498</v>
      </c>
      <c r="B236" s="30" t="s">
        <v>45</v>
      </c>
      <c r="C236" s="122"/>
      <c r="D236" s="122"/>
      <c r="E236" s="122"/>
      <c r="F236" s="122"/>
      <c r="G236" s="122"/>
      <c r="H236" s="123"/>
      <c r="I236" s="106">
        <v>196.44</v>
      </c>
      <c r="J236" s="187">
        <f t="shared" si="78"/>
        <v>0</v>
      </c>
      <c r="K236" s="188">
        <f t="shared" si="77"/>
        <v>0</v>
      </c>
      <c r="L236" s="188">
        <f t="shared" si="77"/>
        <v>0</v>
      </c>
      <c r="M236" s="188">
        <f t="shared" si="77"/>
        <v>0</v>
      </c>
      <c r="N236" s="188">
        <f t="shared" si="77"/>
        <v>0</v>
      </c>
      <c r="O236" s="188">
        <f t="shared" si="77"/>
        <v>0</v>
      </c>
      <c r="P236" s="197"/>
      <c r="Q236" s="197"/>
      <c r="R236" s="197"/>
      <c r="S236" s="197"/>
      <c r="T236" s="197"/>
    </row>
    <row r="237" spans="1:20" ht="50.4">
      <c r="A237" s="221" t="s">
        <v>499</v>
      </c>
      <c r="B237" s="30" t="s">
        <v>45</v>
      </c>
      <c r="C237" s="122"/>
      <c r="D237" s="122"/>
      <c r="E237" s="122"/>
      <c r="F237" s="122"/>
      <c r="G237" s="122"/>
      <c r="H237" s="123"/>
      <c r="I237" s="106">
        <v>5.0999999999999996</v>
      </c>
      <c r="J237" s="187">
        <f t="shared" si="78"/>
        <v>0</v>
      </c>
      <c r="K237" s="188">
        <f t="shared" si="77"/>
        <v>0</v>
      </c>
      <c r="L237" s="188">
        <f t="shared" si="77"/>
        <v>0</v>
      </c>
      <c r="M237" s="188">
        <f t="shared" si="77"/>
        <v>0</v>
      </c>
      <c r="N237" s="188">
        <f t="shared" si="77"/>
        <v>0</v>
      </c>
      <c r="O237" s="188">
        <f t="shared" si="77"/>
        <v>0</v>
      </c>
      <c r="P237" s="197"/>
      <c r="Q237" s="197"/>
      <c r="R237" s="197"/>
      <c r="S237" s="197"/>
      <c r="T237" s="197"/>
    </row>
    <row r="238" spans="1:20" ht="50.4">
      <c r="A238" s="221" t="s">
        <v>500</v>
      </c>
      <c r="B238" s="30" t="s">
        <v>564</v>
      </c>
      <c r="C238" s="122"/>
      <c r="D238" s="122"/>
      <c r="E238" s="122"/>
      <c r="F238" s="122"/>
      <c r="G238" s="122"/>
      <c r="H238" s="123"/>
      <c r="I238" s="106">
        <v>3.47</v>
      </c>
      <c r="J238" s="187">
        <f t="shared" si="78"/>
        <v>0</v>
      </c>
      <c r="K238" s="188">
        <f t="shared" si="77"/>
        <v>0</v>
      </c>
      <c r="L238" s="188">
        <f t="shared" si="77"/>
        <v>0</v>
      </c>
      <c r="M238" s="188">
        <f t="shared" si="77"/>
        <v>0</v>
      </c>
      <c r="N238" s="188">
        <f t="shared" si="77"/>
        <v>0</v>
      </c>
      <c r="O238" s="188">
        <f t="shared" si="77"/>
        <v>0</v>
      </c>
      <c r="P238" s="197"/>
      <c r="Q238" s="197"/>
      <c r="R238" s="197"/>
      <c r="S238" s="197"/>
      <c r="T238" s="197"/>
    </row>
    <row r="239" spans="1:20" ht="25.2">
      <c r="A239" s="228" t="s">
        <v>501</v>
      </c>
      <c r="B239" s="30" t="s">
        <v>564</v>
      </c>
      <c r="C239" s="122"/>
      <c r="D239" s="122"/>
      <c r="E239" s="122"/>
      <c r="F239" s="122"/>
      <c r="G239" s="122"/>
      <c r="H239" s="123"/>
      <c r="I239" s="106">
        <v>2.64</v>
      </c>
      <c r="J239" s="187">
        <f t="shared" si="78"/>
        <v>0</v>
      </c>
      <c r="K239" s="188">
        <f t="shared" si="77"/>
        <v>0</v>
      </c>
      <c r="L239" s="188">
        <f t="shared" si="77"/>
        <v>0</v>
      </c>
      <c r="M239" s="188">
        <f t="shared" si="77"/>
        <v>0</v>
      </c>
      <c r="N239" s="188">
        <f t="shared" si="77"/>
        <v>0</v>
      </c>
      <c r="O239" s="188">
        <f t="shared" si="77"/>
        <v>0</v>
      </c>
      <c r="P239" s="197"/>
      <c r="Q239" s="197"/>
      <c r="R239" s="197"/>
      <c r="S239" s="197"/>
      <c r="T239" s="197"/>
    </row>
    <row r="240" spans="1:20" ht="75.599999999999994">
      <c r="A240" s="221" t="s">
        <v>502</v>
      </c>
      <c r="B240" s="30" t="s">
        <v>41</v>
      </c>
      <c r="C240" s="122"/>
      <c r="D240" s="122"/>
      <c r="E240" s="122"/>
      <c r="F240" s="122"/>
      <c r="G240" s="122"/>
      <c r="H240" s="123"/>
      <c r="I240" s="106">
        <v>32</v>
      </c>
      <c r="J240" s="187">
        <f t="shared" si="78"/>
        <v>0</v>
      </c>
      <c r="K240" s="188">
        <f t="shared" si="77"/>
        <v>0</v>
      </c>
      <c r="L240" s="188">
        <f t="shared" si="77"/>
        <v>0</v>
      </c>
      <c r="M240" s="188">
        <f t="shared" si="77"/>
        <v>0</v>
      </c>
      <c r="N240" s="188">
        <f t="shared" si="77"/>
        <v>0</v>
      </c>
      <c r="O240" s="188">
        <f t="shared" si="77"/>
        <v>0</v>
      </c>
      <c r="P240" s="197"/>
      <c r="Q240" s="197"/>
      <c r="R240" s="197"/>
      <c r="S240" s="197"/>
      <c r="T240" s="197"/>
    </row>
    <row r="241" spans="1:20" ht="49.2">
      <c r="A241" s="193" t="s">
        <v>503</v>
      </c>
      <c r="B241" s="197"/>
      <c r="C241" s="197"/>
      <c r="D241" s="197"/>
      <c r="E241" s="197"/>
      <c r="F241" s="197"/>
      <c r="G241" s="197"/>
      <c r="H241" s="209"/>
      <c r="I241" s="206"/>
      <c r="J241" s="210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</row>
    <row r="242" spans="1:20" ht="50.4">
      <c r="A242" s="221" t="s">
        <v>504</v>
      </c>
      <c r="B242" s="30" t="s">
        <v>565</v>
      </c>
      <c r="C242" s="122"/>
      <c r="D242" s="122"/>
      <c r="E242" s="122"/>
      <c r="F242" s="122"/>
      <c r="G242" s="122"/>
      <c r="H242" s="123"/>
      <c r="I242" s="106">
        <v>5361.91</v>
      </c>
      <c r="J242" s="187">
        <f>C242*$I242</f>
        <v>0</v>
      </c>
      <c r="K242" s="188">
        <f t="shared" ref="K242:O252" si="79">D242*$I242</f>
        <v>0</v>
      </c>
      <c r="L242" s="188">
        <f t="shared" si="79"/>
        <v>0</v>
      </c>
      <c r="M242" s="188">
        <f t="shared" si="79"/>
        <v>0</v>
      </c>
      <c r="N242" s="188">
        <f t="shared" si="79"/>
        <v>0</v>
      </c>
      <c r="O242" s="188">
        <f t="shared" si="79"/>
        <v>0</v>
      </c>
      <c r="P242" s="197"/>
      <c r="Q242" s="197"/>
      <c r="R242" s="197"/>
      <c r="S242" s="197"/>
      <c r="T242" s="197"/>
    </row>
    <row r="243" spans="1:20" ht="52.5" customHeight="1">
      <c r="A243" s="221" t="s">
        <v>505</v>
      </c>
      <c r="B243" s="30" t="s">
        <v>38</v>
      </c>
      <c r="C243" s="122"/>
      <c r="D243" s="122"/>
      <c r="E243" s="122"/>
      <c r="F243" s="122"/>
      <c r="G243" s="122"/>
      <c r="H243" s="123"/>
      <c r="I243" s="106">
        <v>2867.88</v>
      </c>
      <c r="J243" s="187">
        <f t="shared" ref="J243:J252" si="80">C243*$I243</f>
        <v>0</v>
      </c>
      <c r="K243" s="188">
        <f t="shared" si="79"/>
        <v>0</v>
      </c>
      <c r="L243" s="188">
        <f t="shared" si="79"/>
        <v>0</v>
      </c>
      <c r="M243" s="188">
        <f t="shared" si="79"/>
        <v>0</v>
      </c>
      <c r="N243" s="188">
        <f t="shared" si="79"/>
        <v>0</v>
      </c>
      <c r="O243" s="188">
        <f t="shared" si="79"/>
        <v>0</v>
      </c>
      <c r="P243" s="197"/>
      <c r="Q243" s="197"/>
      <c r="R243" s="197"/>
      <c r="S243" s="197"/>
      <c r="T243" s="197"/>
    </row>
    <row r="244" spans="1:20" ht="50.4">
      <c r="A244" s="221" t="s">
        <v>506</v>
      </c>
      <c r="B244" s="30" t="s">
        <v>566</v>
      </c>
      <c r="C244" s="122"/>
      <c r="D244" s="122"/>
      <c r="E244" s="122"/>
      <c r="F244" s="122"/>
      <c r="G244" s="122"/>
      <c r="H244" s="123"/>
      <c r="I244" s="106">
        <v>369.02</v>
      </c>
      <c r="J244" s="187">
        <f t="shared" si="80"/>
        <v>0</v>
      </c>
      <c r="K244" s="188">
        <f t="shared" si="79"/>
        <v>0</v>
      </c>
      <c r="L244" s="188">
        <f t="shared" si="79"/>
        <v>0</v>
      </c>
      <c r="M244" s="188">
        <f t="shared" si="79"/>
        <v>0</v>
      </c>
      <c r="N244" s="188">
        <f t="shared" si="79"/>
        <v>0</v>
      </c>
      <c r="O244" s="188">
        <f t="shared" si="79"/>
        <v>0</v>
      </c>
      <c r="P244" s="197"/>
      <c r="Q244" s="197"/>
      <c r="R244" s="197"/>
      <c r="S244" s="197"/>
      <c r="T244" s="197"/>
    </row>
    <row r="245" spans="1:20" ht="50.4">
      <c r="A245" s="221" t="s">
        <v>507</v>
      </c>
      <c r="B245" s="30" t="s">
        <v>565</v>
      </c>
      <c r="C245" s="122"/>
      <c r="D245" s="122"/>
      <c r="E245" s="122"/>
      <c r="F245" s="122"/>
      <c r="G245" s="122"/>
      <c r="H245" s="123"/>
      <c r="I245" s="106">
        <v>2859.55</v>
      </c>
      <c r="J245" s="187">
        <f t="shared" si="80"/>
        <v>0</v>
      </c>
      <c r="K245" s="188">
        <f t="shared" si="79"/>
        <v>0</v>
      </c>
      <c r="L245" s="188">
        <f t="shared" si="79"/>
        <v>0</v>
      </c>
      <c r="M245" s="188">
        <f t="shared" si="79"/>
        <v>0</v>
      </c>
      <c r="N245" s="188">
        <f t="shared" si="79"/>
        <v>0</v>
      </c>
      <c r="O245" s="188">
        <f t="shared" si="79"/>
        <v>0</v>
      </c>
      <c r="P245" s="197"/>
      <c r="Q245" s="197"/>
      <c r="R245" s="197"/>
      <c r="S245" s="197"/>
      <c r="T245" s="197"/>
    </row>
    <row r="246" spans="1:20" ht="75.599999999999994">
      <c r="A246" s="221" t="s">
        <v>508</v>
      </c>
      <c r="B246" s="30" t="s">
        <v>567</v>
      </c>
      <c r="C246" s="122"/>
      <c r="D246" s="122"/>
      <c r="E246" s="122"/>
      <c r="F246" s="122"/>
      <c r="G246" s="122"/>
      <c r="H246" s="123"/>
      <c r="I246" s="106">
        <v>9918.7800000000007</v>
      </c>
      <c r="J246" s="187">
        <f t="shared" si="80"/>
        <v>0</v>
      </c>
      <c r="K246" s="188">
        <f t="shared" si="79"/>
        <v>0</v>
      </c>
      <c r="L246" s="188">
        <f t="shared" si="79"/>
        <v>0</v>
      </c>
      <c r="M246" s="188">
        <f t="shared" si="79"/>
        <v>0</v>
      </c>
      <c r="N246" s="188">
        <f t="shared" si="79"/>
        <v>0</v>
      </c>
      <c r="O246" s="188">
        <f t="shared" si="79"/>
        <v>0</v>
      </c>
      <c r="P246" s="197"/>
      <c r="Q246" s="197"/>
      <c r="R246" s="197"/>
      <c r="S246" s="197"/>
      <c r="T246" s="197"/>
    </row>
    <row r="247" spans="1:20" ht="25.2">
      <c r="A247" s="221" t="s">
        <v>509</v>
      </c>
      <c r="B247" s="30" t="s">
        <v>566</v>
      </c>
      <c r="C247" s="122"/>
      <c r="D247" s="122"/>
      <c r="E247" s="122"/>
      <c r="F247" s="122"/>
      <c r="G247" s="122"/>
      <c r="H247" s="123"/>
      <c r="I247" s="106">
        <v>50.93</v>
      </c>
      <c r="J247" s="187">
        <f t="shared" si="80"/>
        <v>0</v>
      </c>
      <c r="K247" s="188">
        <f t="shared" si="79"/>
        <v>0</v>
      </c>
      <c r="L247" s="188">
        <f t="shared" si="79"/>
        <v>0</v>
      </c>
      <c r="M247" s="188">
        <f t="shared" si="79"/>
        <v>0</v>
      </c>
      <c r="N247" s="188">
        <f t="shared" si="79"/>
        <v>0</v>
      </c>
      <c r="O247" s="188">
        <f t="shared" si="79"/>
        <v>0</v>
      </c>
      <c r="P247" s="197"/>
      <c r="Q247" s="197"/>
      <c r="R247" s="197"/>
      <c r="S247" s="197"/>
      <c r="T247" s="197"/>
    </row>
    <row r="248" spans="1:20" ht="24.75" customHeight="1">
      <c r="A248" s="228" t="s">
        <v>510</v>
      </c>
      <c r="B248" s="30" t="s">
        <v>567</v>
      </c>
      <c r="C248" s="211">
        <v>0</v>
      </c>
      <c r="D248" s="211">
        <v>1.1910000000000001</v>
      </c>
      <c r="E248" s="211">
        <v>1.429</v>
      </c>
      <c r="F248" s="211">
        <v>1.7150000000000001</v>
      </c>
      <c r="G248" s="211">
        <v>2.0579999999999998</v>
      </c>
      <c r="H248" s="212">
        <v>2.4700000000000002</v>
      </c>
      <c r="I248" s="106">
        <v>2504.7399999999998</v>
      </c>
      <c r="J248" s="187">
        <f t="shared" si="80"/>
        <v>0</v>
      </c>
      <c r="K248" s="188">
        <f t="shared" si="79"/>
        <v>2983.14534</v>
      </c>
      <c r="L248" s="188">
        <f t="shared" si="79"/>
        <v>3579.2734599999999</v>
      </c>
      <c r="M248" s="188">
        <f t="shared" si="79"/>
        <v>4295.6291000000001</v>
      </c>
      <c r="N248" s="188">
        <f t="shared" si="79"/>
        <v>5154.7549199999994</v>
      </c>
      <c r="O248" s="188">
        <f t="shared" si="79"/>
        <v>6186.7078000000001</v>
      </c>
      <c r="P248" s="197"/>
      <c r="Q248" s="197"/>
      <c r="R248" s="197"/>
      <c r="S248" s="197"/>
      <c r="T248" s="197"/>
    </row>
    <row r="249" spans="1:20" ht="25.2">
      <c r="A249" s="221" t="s">
        <v>511</v>
      </c>
      <c r="B249" s="30" t="s">
        <v>567</v>
      </c>
      <c r="C249" s="122"/>
      <c r="D249" s="122"/>
      <c r="E249" s="122"/>
      <c r="F249" s="122"/>
      <c r="G249" s="122"/>
      <c r="H249" s="123"/>
      <c r="I249" s="106">
        <v>5510.1</v>
      </c>
      <c r="J249" s="187">
        <f t="shared" si="80"/>
        <v>0</v>
      </c>
      <c r="K249" s="188">
        <f t="shared" si="79"/>
        <v>0</v>
      </c>
      <c r="L249" s="188">
        <f t="shared" si="79"/>
        <v>0</v>
      </c>
      <c r="M249" s="188">
        <f t="shared" si="79"/>
        <v>0</v>
      </c>
      <c r="N249" s="188">
        <f t="shared" si="79"/>
        <v>0</v>
      </c>
      <c r="O249" s="188">
        <f t="shared" si="79"/>
        <v>0</v>
      </c>
      <c r="P249" s="197"/>
      <c r="Q249" s="197"/>
      <c r="R249" s="197"/>
      <c r="S249" s="197"/>
      <c r="T249" s="197"/>
    </row>
    <row r="250" spans="1:20" ht="50.4">
      <c r="A250" s="221" t="s">
        <v>512</v>
      </c>
      <c r="B250" s="30" t="s">
        <v>41</v>
      </c>
      <c r="C250" s="122"/>
      <c r="D250" s="122"/>
      <c r="E250" s="122"/>
      <c r="F250" s="122"/>
      <c r="G250" s="122"/>
      <c r="H250" s="123"/>
      <c r="I250" s="106">
        <v>1.58</v>
      </c>
      <c r="J250" s="187">
        <f t="shared" si="80"/>
        <v>0</v>
      </c>
      <c r="K250" s="188">
        <f t="shared" si="79"/>
        <v>0</v>
      </c>
      <c r="L250" s="188">
        <f t="shared" si="79"/>
        <v>0</v>
      </c>
      <c r="M250" s="188">
        <f t="shared" si="79"/>
        <v>0</v>
      </c>
      <c r="N250" s="188">
        <f t="shared" si="79"/>
        <v>0</v>
      </c>
      <c r="O250" s="188">
        <f t="shared" si="79"/>
        <v>0</v>
      </c>
      <c r="P250" s="197"/>
      <c r="Q250" s="197"/>
      <c r="R250" s="197"/>
      <c r="S250" s="197"/>
      <c r="T250" s="197"/>
    </row>
    <row r="251" spans="1:20" ht="50.4">
      <c r="A251" s="221" t="s">
        <v>513</v>
      </c>
      <c r="B251" s="30" t="s">
        <v>567</v>
      </c>
      <c r="C251" s="122"/>
      <c r="D251" s="122"/>
      <c r="E251" s="122"/>
      <c r="F251" s="122"/>
      <c r="G251" s="122"/>
      <c r="H251" s="123"/>
      <c r="I251" s="106">
        <v>3450</v>
      </c>
      <c r="J251" s="187">
        <f t="shared" si="80"/>
        <v>0</v>
      </c>
      <c r="K251" s="188">
        <f t="shared" si="79"/>
        <v>0</v>
      </c>
      <c r="L251" s="188">
        <f t="shared" si="79"/>
        <v>0</v>
      </c>
      <c r="M251" s="188">
        <f t="shared" si="79"/>
        <v>0</v>
      </c>
      <c r="N251" s="188">
        <f t="shared" si="79"/>
        <v>0</v>
      </c>
      <c r="O251" s="188">
        <f t="shared" si="79"/>
        <v>0</v>
      </c>
      <c r="P251" s="197"/>
      <c r="Q251" s="197"/>
      <c r="R251" s="197"/>
      <c r="S251" s="197"/>
      <c r="T251" s="197"/>
    </row>
    <row r="252" spans="1:20" ht="50.4">
      <c r="A252" s="221" t="s">
        <v>514</v>
      </c>
      <c r="B252" s="30" t="s">
        <v>567</v>
      </c>
      <c r="C252" s="122"/>
      <c r="D252" s="122"/>
      <c r="E252" s="122"/>
      <c r="F252" s="122"/>
      <c r="G252" s="122"/>
      <c r="H252" s="123"/>
      <c r="I252" s="106">
        <v>875</v>
      </c>
      <c r="J252" s="187">
        <f t="shared" si="80"/>
        <v>0</v>
      </c>
      <c r="K252" s="188">
        <f t="shared" si="79"/>
        <v>0</v>
      </c>
      <c r="L252" s="188">
        <f t="shared" si="79"/>
        <v>0</v>
      </c>
      <c r="M252" s="188">
        <f t="shared" si="79"/>
        <v>0</v>
      </c>
      <c r="N252" s="188">
        <f t="shared" si="79"/>
        <v>0</v>
      </c>
      <c r="O252" s="188">
        <f t="shared" si="79"/>
        <v>0</v>
      </c>
      <c r="P252" s="197"/>
      <c r="Q252" s="197"/>
      <c r="R252" s="197"/>
      <c r="S252" s="197"/>
      <c r="T252" s="197"/>
    </row>
    <row r="253" spans="1:20" ht="25.2">
      <c r="A253" s="193" t="s">
        <v>515</v>
      </c>
      <c r="B253" s="197"/>
      <c r="C253" s="197"/>
      <c r="D253" s="197"/>
      <c r="E253" s="197"/>
      <c r="F253" s="197"/>
      <c r="G253" s="197"/>
      <c r="H253" s="209"/>
      <c r="I253" s="206"/>
      <c r="J253" s="210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</row>
    <row r="254" spans="1:20" ht="50.4">
      <c r="A254" s="221" t="s">
        <v>516</v>
      </c>
      <c r="B254" s="30" t="s">
        <v>48</v>
      </c>
      <c r="C254" s="122"/>
      <c r="D254" s="122"/>
      <c r="E254" s="122"/>
      <c r="F254" s="122"/>
      <c r="G254" s="122"/>
      <c r="H254" s="123"/>
      <c r="I254" s="106">
        <v>11910.6</v>
      </c>
      <c r="J254" s="187">
        <f>C254*$I254</f>
        <v>0</v>
      </c>
      <c r="K254" s="188">
        <f t="shared" ref="K254:O263" si="81">D254*$I254</f>
        <v>0</v>
      </c>
      <c r="L254" s="188">
        <f t="shared" si="81"/>
        <v>0</v>
      </c>
      <c r="M254" s="188">
        <f t="shared" si="81"/>
        <v>0</v>
      </c>
      <c r="N254" s="188">
        <f t="shared" si="81"/>
        <v>0</v>
      </c>
      <c r="O254" s="188">
        <f t="shared" si="81"/>
        <v>0</v>
      </c>
      <c r="P254" s="197"/>
      <c r="Q254" s="197"/>
      <c r="R254" s="197"/>
      <c r="S254" s="197"/>
      <c r="T254" s="197"/>
    </row>
    <row r="255" spans="1:20" ht="25.2">
      <c r="A255" s="221" t="s">
        <v>517</v>
      </c>
      <c r="B255" s="30" t="s">
        <v>41</v>
      </c>
      <c r="C255" s="122"/>
      <c r="D255" s="122"/>
      <c r="E255" s="122"/>
      <c r="F255" s="122"/>
      <c r="G255" s="122"/>
      <c r="H255" s="123"/>
      <c r="I255" s="106">
        <v>45</v>
      </c>
      <c r="J255" s="187">
        <f t="shared" ref="J255:J263" si="82">C255*$I255</f>
        <v>0</v>
      </c>
      <c r="K255" s="188">
        <f t="shared" si="81"/>
        <v>0</v>
      </c>
      <c r="L255" s="188">
        <f t="shared" si="81"/>
        <v>0</v>
      </c>
      <c r="M255" s="188">
        <f t="shared" si="81"/>
        <v>0</v>
      </c>
      <c r="N255" s="188">
        <f t="shared" si="81"/>
        <v>0</v>
      </c>
      <c r="O255" s="188">
        <f t="shared" si="81"/>
        <v>0</v>
      </c>
      <c r="P255" s="197"/>
      <c r="Q255" s="197"/>
      <c r="R255" s="197"/>
      <c r="S255" s="197"/>
      <c r="T255" s="197"/>
    </row>
    <row r="256" spans="1:20" ht="54" customHeight="1">
      <c r="A256" s="221" t="s">
        <v>518</v>
      </c>
      <c r="B256" s="30" t="s">
        <v>41</v>
      </c>
      <c r="C256" s="122"/>
      <c r="D256" s="122"/>
      <c r="E256" s="122"/>
      <c r="F256" s="122"/>
      <c r="G256" s="122"/>
      <c r="H256" s="123"/>
      <c r="I256" s="106">
        <v>63.77</v>
      </c>
      <c r="J256" s="187">
        <f t="shared" si="82"/>
        <v>0</v>
      </c>
      <c r="K256" s="188">
        <f t="shared" si="81"/>
        <v>0</v>
      </c>
      <c r="L256" s="188">
        <f t="shared" si="81"/>
        <v>0</v>
      </c>
      <c r="M256" s="188">
        <f t="shared" si="81"/>
        <v>0</v>
      </c>
      <c r="N256" s="188">
        <f t="shared" si="81"/>
        <v>0</v>
      </c>
      <c r="O256" s="188">
        <f t="shared" si="81"/>
        <v>0</v>
      </c>
      <c r="P256" s="197"/>
      <c r="Q256" s="197"/>
      <c r="R256" s="197"/>
      <c r="S256" s="197"/>
      <c r="T256" s="197"/>
    </row>
    <row r="257" spans="1:20" ht="75.599999999999994">
      <c r="A257" s="221" t="s">
        <v>519</v>
      </c>
      <c r="B257" s="30" t="s">
        <v>41</v>
      </c>
      <c r="C257" s="122"/>
      <c r="D257" s="122"/>
      <c r="E257" s="122"/>
      <c r="F257" s="122"/>
      <c r="G257" s="122"/>
      <c r="H257" s="123"/>
      <c r="I257" s="106">
        <v>63.77</v>
      </c>
      <c r="J257" s="187">
        <f t="shared" si="82"/>
        <v>0</v>
      </c>
      <c r="K257" s="188">
        <f t="shared" si="81"/>
        <v>0</v>
      </c>
      <c r="L257" s="188">
        <f t="shared" si="81"/>
        <v>0</v>
      </c>
      <c r="M257" s="188">
        <f t="shared" si="81"/>
        <v>0</v>
      </c>
      <c r="N257" s="188">
        <f t="shared" si="81"/>
        <v>0</v>
      </c>
      <c r="O257" s="188">
        <f t="shared" si="81"/>
        <v>0</v>
      </c>
      <c r="P257" s="197"/>
      <c r="Q257" s="197"/>
      <c r="R257" s="197"/>
      <c r="S257" s="197"/>
      <c r="T257" s="197"/>
    </row>
    <row r="258" spans="1:20" ht="75.599999999999994">
      <c r="A258" s="221" t="s">
        <v>520</v>
      </c>
      <c r="B258" s="30" t="s">
        <v>41</v>
      </c>
      <c r="C258" s="122"/>
      <c r="D258" s="122"/>
      <c r="E258" s="122"/>
      <c r="F258" s="122"/>
      <c r="G258" s="122"/>
      <c r="H258" s="123"/>
      <c r="I258" s="106">
        <v>36.9</v>
      </c>
      <c r="J258" s="187">
        <f t="shared" si="82"/>
        <v>0</v>
      </c>
      <c r="K258" s="188">
        <f t="shared" si="81"/>
        <v>0</v>
      </c>
      <c r="L258" s="188">
        <f t="shared" si="81"/>
        <v>0</v>
      </c>
      <c r="M258" s="188">
        <f t="shared" si="81"/>
        <v>0</v>
      </c>
      <c r="N258" s="188">
        <f t="shared" si="81"/>
        <v>0</v>
      </c>
      <c r="O258" s="188">
        <f t="shared" si="81"/>
        <v>0</v>
      </c>
      <c r="P258" s="197"/>
      <c r="Q258" s="197"/>
      <c r="R258" s="197"/>
      <c r="S258" s="197"/>
      <c r="T258" s="197"/>
    </row>
    <row r="259" spans="1:20" ht="50.4">
      <c r="A259" s="221" t="s">
        <v>521</v>
      </c>
      <c r="B259" s="30" t="s">
        <v>41</v>
      </c>
      <c r="C259" s="122"/>
      <c r="D259" s="122"/>
      <c r="E259" s="122"/>
      <c r="F259" s="122"/>
      <c r="G259" s="122"/>
      <c r="H259" s="123"/>
      <c r="I259" s="106">
        <v>31.1</v>
      </c>
      <c r="J259" s="187">
        <f t="shared" si="82"/>
        <v>0</v>
      </c>
      <c r="K259" s="188">
        <f t="shared" si="81"/>
        <v>0</v>
      </c>
      <c r="L259" s="188">
        <f t="shared" si="81"/>
        <v>0</v>
      </c>
      <c r="M259" s="188">
        <f t="shared" si="81"/>
        <v>0</v>
      </c>
      <c r="N259" s="188">
        <f t="shared" si="81"/>
        <v>0</v>
      </c>
      <c r="O259" s="188">
        <f t="shared" si="81"/>
        <v>0</v>
      </c>
      <c r="P259" s="197"/>
      <c r="Q259" s="197"/>
      <c r="R259" s="197"/>
      <c r="S259" s="197"/>
      <c r="T259" s="197"/>
    </row>
    <row r="260" spans="1:20" ht="25.2">
      <c r="A260" s="221" t="s">
        <v>522</v>
      </c>
      <c r="B260" s="30" t="s">
        <v>41</v>
      </c>
      <c r="C260" s="122"/>
      <c r="D260" s="122"/>
      <c r="E260" s="122"/>
      <c r="F260" s="122"/>
      <c r="G260" s="122"/>
      <c r="H260" s="123"/>
      <c r="I260" s="106">
        <v>62.17</v>
      </c>
      <c r="J260" s="187">
        <f t="shared" si="82"/>
        <v>0</v>
      </c>
      <c r="K260" s="188">
        <f t="shared" si="81"/>
        <v>0</v>
      </c>
      <c r="L260" s="188">
        <f t="shared" si="81"/>
        <v>0</v>
      </c>
      <c r="M260" s="188">
        <f t="shared" si="81"/>
        <v>0</v>
      </c>
      <c r="N260" s="188">
        <f t="shared" si="81"/>
        <v>0</v>
      </c>
      <c r="O260" s="188">
        <f t="shared" si="81"/>
        <v>0</v>
      </c>
      <c r="P260" s="197"/>
      <c r="Q260" s="197"/>
      <c r="R260" s="197"/>
      <c r="S260" s="197"/>
      <c r="T260" s="197"/>
    </row>
    <row r="261" spans="1:20" ht="25.2">
      <c r="A261" s="221" t="s">
        <v>523</v>
      </c>
      <c r="B261" s="30" t="s">
        <v>41</v>
      </c>
      <c r="C261" s="122"/>
      <c r="D261" s="122"/>
      <c r="E261" s="122"/>
      <c r="F261" s="122"/>
      <c r="G261" s="122"/>
      <c r="H261" s="123"/>
      <c r="I261" s="106">
        <v>62.28</v>
      </c>
      <c r="J261" s="187">
        <f t="shared" si="82"/>
        <v>0</v>
      </c>
      <c r="K261" s="188">
        <f t="shared" si="81"/>
        <v>0</v>
      </c>
      <c r="L261" s="188">
        <f t="shared" si="81"/>
        <v>0</v>
      </c>
      <c r="M261" s="188">
        <f t="shared" si="81"/>
        <v>0</v>
      </c>
      <c r="N261" s="188">
        <f t="shared" si="81"/>
        <v>0</v>
      </c>
      <c r="O261" s="188">
        <f t="shared" si="81"/>
        <v>0</v>
      </c>
      <c r="P261" s="197"/>
      <c r="Q261" s="197"/>
      <c r="R261" s="197"/>
      <c r="S261" s="197"/>
      <c r="T261" s="197"/>
    </row>
    <row r="262" spans="1:20" ht="25.2">
      <c r="A262" s="221" t="s">
        <v>524</v>
      </c>
      <c r="B262" s="30" t="s">
        <v>41</v>
      </c>
      <c r="C262" s="122"/>
      <c r="D262" s="122"/>
      <c r="E262" s="122"/>
      <c r="F262" s="122"/>
      <c r="G262" s="122"/>
      <c r="H262" s="123"/>
      <c r="I262" s="106">
        <v>62.54</v>
      </c>
      <c r="J262" s="187">
        <f t="shared" si="82"/>
        <v>0</v>
      </c>
      <c r="K262" s="188">
        <f t="shared" si="81"/>
        <v>0</v>
      </c>
      <c r="L262" s="188">
        <f t="shared" si="81"/>
        <v>0</v>
      </c>
      <c r="M262" s="188">
        <f t="shared" si="81"/>
        <v>0</v>
      </c>
      <c r="N262" s="188">
        <f t="shared" si="81"/>
        <v>0</v>
      </c>
      <c r="O262" s="188">
        <f t="shared" si="81"/>
        <v>0</v>
      </c>
      <c r="P262" s="197"/>
      <c r="Q262" s="197"/>
      <c r="R262" s="197"/>
      <c r="S262" s="197"/>
      <c r="T262" s="197"/>
    </row>
    <row r="263" spans="1:20" ht="25.2">
      <c r="A263" s="221" t="s">
        <v>525</v>
      </c>
      <c r="B263" s="30" t="s">
        <v>41</v>
      </c>
      <c r="C263" s="122"/>
      <c r="D263" s="122"/>
      <c r="E263" s="122"/>
      <c r="F263" s="122"/>
      <c r="G263" s="122"/>
      <c r="H263" s="123"/>
      <c r="I263" s="106">
        <v>115.78</v>
      </c>
      <c r="J263" s="187">
        <f t="shared" si="82"/>
        <v>0</v>
      </c>
      <c r="K263" s="188">
        <f t="shared" si="81"/>
        <v>0</v>
      </c>
      <c r="L263" s="188">
        <f t="shared" si="81"/>
        <v>0</v>
      </c>
      <c r="M263" s="188">
        <f t="shared" si="81"/>
        <v>0</v>
      </c>
      <c r="N263" s="188">
        <f t="shared" si="81"/>
        <v>0</v>
      </c>
      <c r="O263" s="188">
        <f t="shared" si="81"/>
        <v>0</v>
      </c>
      <c r="P263" s="197"/>
      <c r="Q263" s="197"/>
      <c r="R263" s="197"/>
      <c r="S263" s="197"/>
      <c r="T263" s="197"/>
    </row>
    <row r="264" spans="1:20" ht="49.2">
      <c r="A264" s="193" t="s">
        <v>526</v>
      </c>
      <c r="B264" s="197"/>
      <c r="C264" s="197"/>
      <c r="D264" s="197"/>
      <c r="E264" s="197"/>
      <c r="F264" s="197"/>
      <c r="G264" s="197"/>
      <c r="H264" s="209"/>
      <c r="I264" s="206"/>
      <c r="J264" s="210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</row>
    <row r="265" spans="1:20" ht="50.4">
      <c r="A265" s="221" t="s">
        <v>527</v>
      </c>
      <c r="B265" s="30" t="s">
        <v>48</v>
      </c>
      <c r="C265" s="122"/>
      <c r="D265" s="122"/>
      <c r="E265" s="122"/>
      <c r="F265" s="122"/>
      <c r="G265" s="122"/>
      <c r="H265" s="123"/>
      <c r="I265" s="106">
        <v>43054.3</v>
      </c>
      <c r="J265" s="187">
        <f>C265*$I265</f>
        <v>0</v>
      </c>
      <c r="K265" s="188">
        <f t="shared" ref="K265:O271" si="83">D265*$I265</f>
        <v>0</v>
      </c>
      <c r="L265" s="188">
        <f t="shared" si="83"/>
        <v>0</v>
      </c>
      <c r="M265" s="188">
        <f t="shared" si="83"/>
        <v>0</v>
      </c>
      <c r="N265" s="188">
        <f t="shared" si="83"/>
        <v>0</v>
      </c>
      <c r="O265" s="188">
        <f t="shared" si="83"/>
        <v>0</v>
      </c>
      <c r="P265" s="197"/>
      <c r="Q265" s="197"/>
      <c r="R265" s="197"/>
      <c r="S265" s="197"/>
      <c r="T265" s="197"/>
    </row>
    <row r="266" spans="1:20" ht="75.599999999999994">
      <c r="A266" s="221" t="s">
        <v>528</v>
      </c>
      <c r="B266" s="30" t="s">
        <v>568</v>
      </c>
      <c r="C266" s="122"/>
      <c r="D266" s="122"/>
      <c r="E266" s="122"/>
      <c r="F266" s="122"/>
      <c r="G266" s="122"/>
      <c r="H266" s="123"/>
      <c r="I266" s="106">
        <v>498.02</v>
      </c>
      <c r="J266" s="187">
        <f t="shared" ref="J266:J271" si="84">C266*$I266</f>
        <v>0</v>
      </c>
      <c r="K266" s="188">
        <f t="shared" si="83"/>
        <v>0</v>
      </c>
      <c r="L266" s="188">
        <f t="shared" si="83"/>
        <v>0</v>
      </c>
      <c r="M266" s="188">
        <f t="shared" si="83"/>
        <v>0</v>
      </c>
      <c r="N266" s="188">
        <f t="shared" si="83"/>
        <v>0</v>
      </c>
      <c r="O266" s="188">
        <f t="shared" si="83"/>
        <v>0</v>
      </c>
      <c r="P266" s="197"/>
      <c r="Q266" s="197"/>
      <c r="R266" s="197"/>
      <c r="S266" s="197"/>
      <c r="T266" s="197"/>
    </row>
    <row r="267" spans="1:20" ht="126">
      <c r="A267" s="221" t="s">
        <v>529</v>
      </c>
      <c r="B267" s="30" t="s">
        <v>49</v>
      </c>
      <c r="C267" s="122"/>
      <c r="D267" s="122"/>
      <c r="E267" s="122"/>
      <c r="F267" s="122"/>
      <c r="G267" s="122"/>
      <c r="H267" s="123"/>
      <c r="I267" s="106">
        <v>264.38</v>
      </c>
      <c r="J267" s="187">
        <f t="shared" si="84"/>
        <v>0</v>
      </c>
      <c r="K267" s="188">
        <f t="shared" si="83"/>
        <v>0</v>
      </c>
      <c r="L267" s="188">
        <f t="shared" si="83"/>
        <v>0</v>
      </c>
      <c r="M267" s="188">
        <f t="shared" si="83"/>
        <v>0</v>
      </c>
      <c r="N267" s="188">
        <f t="shared" si="83"/>
        <v>0</v>
      </c>
      <c r="O267" s="188">
        <f t="shared" si="83"/>
        <v>0</v>
      </c>
      <c r="P267" s="197"/>
      <c r="Q267" s="197"/>
      <c r="R267" s="197"/>
      <c r="S267" s="197"/>
      <c r="T267" s="197"/>
    </row>
    <row r="268" spans="1:20" ht="126">
      <c r="A268" s="221" t="s">
        <v>530</v>
      </c>
      <c r="B268" s="30" t="s">
        <v>43</v>
      </c>
      <c r="C268" s="122"/>
      <c r="D268" s="122"/>
      <c r="E268" s="122"/>
      <c r="F268" s="122"/>
      <c r="G268" s="122"/>
      <c r="H268" s="123"/>
      <c r="I268" s="106">
        <v>1018.2</v>
      </c>
      <c r="J268" s="187">
        <f t="shared" si="84"/>
        <v>0</v>
      </c>
      <c r="K268" s="188">
        <f t="shared" si="83"/>
        <v>0</v>
      </c>
      <c r="L268" s="188">
        <f t="shared" si="83"/>
        <v>0</v>
      </c>
      <c r="M268" s="188">
        <f t="shared" si="83"/>
        <v>0</v>
      </c>
      <c r="N268" s="188">
        <f t="shared" si="83"/>
        <v>0</v>
      </c>
      <c r="O268" s="188">
        <f t="shared" si="83"/>
        <v>0</v>
      </c>
      <c r="P268" s="197"/>
      <c r="Q268" s="197"/>
      <c r="R268" s="197"/>
      <c r="S268" s="197"/>
      <c r="T268" s="197"/>
    </row>
    <row r="269" spans="1:20" ht="75.599999999999994">
      <c r="A269" s="221" t="s">
        <v>531</v>
      </c>
      <c r="B269" s="30" t="s">
        <v>41</v>
      </c>
      <c r="C269" s="122"/>
      <c r="D269" s="122"/>
      <c r="E269" s="122"/>
      <c r="F269" s="122"/>
      <c r="G269" s="122"/>
      <c r="H269" s="123"/>
      <c r="I269" s="106">
        <v>74.260000000000005</v>
      </c>
      <c r="J269" s="187">
        <f t="shared" si="84"/>
        <v>0</v>
      </c>
      <c r="K269" s="188">
        <f t="shared" si="83"/>
        <v>0</v>
      </c>
      <c r="L269" s="188">
        <f t="shared" si="83"/>
        <v>0</v>
      </c>
      <c r="M269" s="188">
        <f t="shared" si="83"/>
        <v>0</v>
      </c>
      <c r="N269" s="188">
        <f t="shared" si="83"/>
        <v>0</v>
      </c>
      <c r="O269" s="188">
        <f t="shared" si="83"/>
        <v>0</v>
      </c>
      <c r="P269" s="197"/>
      <c r="Q269" s="197"/>
      <c r="R269" s="197"/>
      <c r="S269" s="197"/>
      <c r="T269" s="197"/>
    </row>
    <row r="270" spans="1:20" ht="100.8">
      <c r="A270" s="228" t="s">
        <v>532</v>
      </c>
      <c r="B270" s="30" t="s">
        <v>41</v>
      </c>
      <c r="C270" s="122"/>
      <c r="D270" s="122"/>
      <c r="E270" s="122"/>
      <c r="F270" s="122"/>
      <c r="G270" s="122"/>
      <c r="H270" s="123"/>
      <c r="I270" s="106">
        <v>82.58</v>
      </c>
      <c r="J270" s="187">
        <f t="shared" si="84"/>
        <v>0</v>
      </c>
      <c r="K270" s="188">
        <f t="shared" si="83"/>
        <v>0</v>
      </c>
      <c r="L270" s="188">
        <f t="shared" si="83"/>
        <v>0</v>
      </c>
      <c r="M270" s="188">
        <f t="shared" si="83"/>
        <v>0</v>
      </c>
      <c r="N270" s="188">
        <f t="shared" si="83"/>
        <v>0</v>
      </c>
      <c r="O270" s="188">
        <f t="shared" si="83"/>
        <v>0</v>
      </c>
      <c r="P270" s="197"/>
      <c r="Q270" s="197"/>
      <c r="R270" s="197"/>
      <c r="S270" s="197"/>
      <c r="T270" s="197"/>
    </row>
    <row r="271" spans="1:20" ht="25.2">
      <c r="A271" s="221" t="s">
        <v>533</v>
      </c>
      <c r="B271" s="30" t="s">
        <v>41</v>
      </c>
      <c r="C271" s="122"/>
      <c r="D271" s="122"/>
      <c r="E271" s="122"/>
      <c r="F271" s="122"/>
      <c r="G271" s="122"/>
      <c r="H271" s="123"/>
      <c r="I271" s="106">
        <v>252.36</v>
      </c>
      <c r="J271" s="187">
        <f t="shared" si="84"/>
        <v>0</v>
      </c>
      <c r="K271" s="188">
        <f t="shared" si="83"/>
        <v>0</v>
      </c>
      <c r="L271" s="188">
        <f t="shared" si="83"/>
        <v>0</v>
      </c>
      <c r="M271" s="188">
        <f t="shared" si="83"/>
        <v>0</v>
      </c>
      <c r="N271" s="188">
        <f t="shared" si="83"/>
        <v>0</v>
      </c>
      <c r="O271" s="188">
        <f t="shared" si="83"/>
        <v>0</v>
      </c>
      <c r="P271" s="197"/>
      <c r="Q271" s="197"/>
      <c r="R271" s="197"/>
      <c r="S271" s="197"/>
      <c r="T271" s="197"/>
    </row>
    <row r="272" spans="1:20" ht="49.2">
      <c r="A272" s="193" t="s">
        <v>534</v>
      </c>
      <c r="B272" s="197"/>
      <c r="C272" s="196"/>
      <c r="D272" s="196"/>
      <c r="E272" s="196"/>
      <c r="F272" s="196"/>
      <c r="G272" s="196"/>
      <c r="H272" s="205"/>
      <c r="I272" s="206"/>
      <c r="J272" s="210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</row>
    <row r="273" spans="1:20" ht="50.4">
      <c r="A273" s="221" t="s">
        <v>535</v>
      </c>
      <c r="B273" s="30" t="s">
        <v>43</v>
      </c>
      <c r="C273" s="122"/>
      <c r="D273" s="122"/>
      <c r="E273" s="122"/>
      <c r="F273" s="122"/>
      <c r="G273" s="122"/>
      <c r="H273" s="123"/>
      <c r="I273" s="106">
        <v>1638.1</v>
      </c>
      <c r="J273" s="187">
        <f>C273*$I273</f>
        <v>0</v>
      </c>
      <c r="K273" s="188">
        <f t="shared" ref="K273:O275" si="85">D273*$I273</f>
        <v>0</v>
      </c>
      <c r="L273" s="188">
        <f t="shared" si="85"/>
        <v>0</v>
      </c>
      <c r="M273" s="188">
        <f t="shared" si="85"/>
        <v>0</v>
      </c>
      <c r="N273" s="188">
        <f t="shared" si="85"/>
        <v>0</v>
      </c>
      <c r="O273" s="188">
        <f t="shared" si="85"/>
        <v>0</v>
      </c>
      <c r="P273" s="197"/>
      <c r="Q273" s="197"/>
      <c r="R273" s="197"/>
      <c r="S273" s="197"/>
      <c r="T273" s="197"/>
    </row>
    <row r="274" spans="1:20" ht="50.4">
      <c r="A274" s="221" t="s">
        <v>536</v>
      </c>
      <c r="B274" s="30" t="s">
        <v>62</v>
      </c>
      <c r="C274" s="122"/>
      <c r="D274" s="122"/>
      <c r="E274" s="122"/>
      <c r="F274" s="122"/>
      <c r="G274" s="122"/>
      <c r="H274" s="123"/>
      <c r="I274" s="106">
        <v>50.3</v>
      </c>
      <c r="J274" s="187">
        <f t="shared" ref="J274:J275" si="86">C274*$I274</f>
        <v>0</v>
      </c>
      <c r="K274" s="188">
        <f t="shared" si="85"/>
        <v>0</v>
      </c>
      <c r="L274" s="188">
        <f t="shared" si="85"/>
        <v>0</v>
      </c>
      <c r="M274" s="188">
        <f t="shared" si="85"/>
        <v>0</v>
      </c>
      <c r="N274" s="188">
        <f t="shared" si="85"/>
        <v>0</v>
      </c>
      <c r="O274" s="188">
        <f t="shared" si="85"/>
        <v>0</v>
      </c>
      <c r="P274" s="197"/>
      <c r="Q274" s="197"/>
      <c r="R274" s="197"/>
      <c r="S274" s="197"/>
      <c r="T274" s="197"/>
    </row>
    <row r="275" spans="1:20" ht="50.4">
      <c r="A275" s="221" t="s">
        <v>537</v>
      </c>
      <c r="B275" s="30" t="s">
        <v>62</v>
      </c>
      <c r="C275" s="122"/>
      <c r="D275" s="122"/>
      <c r="E275" s="122"/>
      <c r="F275" s="122"/>
      <c r="G275" s="122"/>
      <c r="H275" s="123"/>
      <c r="I275" s="106">
        <v>419.81</v>
      </c>
      <c r="J275" s="187">
        <f t="shared" si="86"/>
        <v>0</v>
      </c>
      <c r="K275" s="188">
        <f t="shared" si="85"/>
        <v>0</v>
      </c>
      <c r="L275" s="188">
        <f t="shared" si="85"/>
        <v>0</v>
      </c>
      <c r="M275" s="188">
        <f t="shared" si="85"/>
        <v>0</v>
      </c>
      <c r="N275" s="188">
        <f t="shared" si="85"/>
        <v>0</v>
      </c>
      <c r="O275" s="188">
        <f t="shared" si="85"/>
        <v>0</v>
      </c>
      <c r="P275" s="197"/>
      <c r="Q275" s="197"/>
      <c r="R275" s="197"/>
      <c r="S275" s="197"/>
      <c r="T275" s="197"/>
    </row>
    <row r="276" spans="1:20" ht="49.2">
      <c r="A276" s="193" t="s">
        <v>538</v>
      </c>
      <c r="B276" s="197"/>
      <c r="C276" s="196"/>
      <c r="D276" s="196"/>
      <c r="E276" s="196"/>
      <c r="F276" s="196"/>
      <c r="G276" s="196"/>
      <c r="H276" s="205"/>
      <c r="I276" s="206"/>
      <c r="J276" s="210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</row>
    <row r="277" spans="1:20" ht="50.4">
      <c r="A277" s="228" t="s">
        <v>539</v>
      </c>
      <c r="B277" s="30" t="s">
        <v>560</v>
      </c>
      <c r="C277" s="122"/>
      <c r="D277" s="122"/>
      <c r="E277" s="122"/>
      <c r="F277" s="122"/>
      <c r="G277" s="122"/>
      <c r="H277" s="123"/>
      <c r="I277" s="106">
        <v>590.29</v>
      </c>
      <c r="J277" s="187">
        <f>C277*$I277</f>
        <v>0</v>
      </c>
      <c r="K277" s="188">
        <f t="shared" ref="K277:O280" si="87">D277*$I277</f>
        <v>0</v>
      </c>
      <c r="L277" s="188">
        <f t="shared" si="87"/>
        <v>0</v>
      </c>
      <c r="M277" s="188">
        <f t="shared" si="87"/>
        <v>0</v>
      </c>
      <c r="N277" s="188">
        <f t="shared" si="87"/>
        <v>0</v>
      </c>
      <c r="O277" s="188">
        <f t="shared" si="87"/>
        <v>0</v>
      </c>
      <c r="P277" s="197"/>
      <c r="Q277" s="197"/>
      <c r="R277" s="197"/>
      <c r="S277" s="197"/>
      <c r="T277" s="197"/>
    </row>
    <row r="278" spans="1:20" ht="75.599999999999994">
      <c r="A278" s="221" t="s">
        <v>540</v>
      </c>
      <c r="B278" s="30" t="s">
        <v>43</v>
      </c>
      <c r="C278" s="122"/>
      <c r="D278" s="122"/>
      <c r="E278" s="122"/>
      <c r="F278" s="122"/>
      <c r="G278" s="122"/>
      <c r="H278" s="123"/>
      <c r="I278" s="106">
        <v>1482.41</v>
      </c>
      <c r="J278" s="187">
        <f t="shared" ref="J278:J280" si="88">C278*$I278</f>
        <v>0</v>
      </c>
      <c r="K278" s="188">
        <f t="shared" si="87"/>
        <v>0</v>
      </c>
      <c r="L278" s="188">
        <f t="shared" si="87"/>
        <v>0</v>
      </c>
      <c r="M278" s="188">
        <f t="shared" si="87"/>
        <v>0</v>
      </c>
      <c r="N278" s="188">
        <f t="shared" si="87"/>
        <v>0</v>
      </c>
      <c r="O278" s="188">
        <f t="shared" si="87"/>
        <v>0</v>
      </c>
      <c r="P278" s="197"/>
      <c r="Q278" s="197"/>
      <c r="R278" s="197"/>
      <c r="S278" s="197"/>
      <c r="T278" s="197"/>
    </row>
    <row r="279" spans="1:20" ht="50.4">
      <c r="A279" s="221" t="s">
        <v>541</v>
      </c>
      <c r="B279" s="30" t="s">
        <v>41</v>
      </c>
      <c r="C279" s="122"/>
      <c r="D279" s="122"/>
      <c r="E279" s="122"/>
      <c r="F279" s="122"/>
      <c r="G279" s="122"/>
      <c r="H279" s="123"/>
      <c r="I279" s="106">
        <v>279.3</v>
      </c>
      <c r="J279" s="187">
        <f t="shared" si="88"/>
        <v>0</v>
      </c>
      <c r="K279" s="188">
        <f t="shared" si="87"/>
        <v>0</v>
      </c>
      <c r="L279" s="188">
        <f t="shared" si="87"/>
        <v>0</v>
      </c>
      <c r="M279" s="188">
        <f t="shared" si="87"/>
        <v>0</v>
      </c>
      <c r="N279" s="188">
        <f t="shared" si="87"/>
        <v>0</v>
      </c>
      <c r="O279" s="188">
        <f t="shared" si="87"/>
        <v>0</v>
      </c>
      <c r="P279" s="197"/>
      <c r="Q279" s="197"/>
      <c r="R279" s="197"/>
      <c r="S279" s="197"/>
      <c r="T279" s="197"/>
    </row>
    <row r="280" spans="1:20" ht="25.2">
      <c r="A280" s="221" t="s">
        <v>542</v>
      </c>
      <c r="B280" s="30" t="s">
        <v>41</v>
      </c>
      <c r="C280" s="122"/>
      <c r="D280" s="122"/>
      <c r="E280" s="122"/>
      <c r="F280" s="122"/>
      <c r="G280" s="122"/>
      <c r="H280" s="123"/>
      <c r="I280" s="106">
        <v>92.03</v>
      </c>
      <c r="J280" s="187">
        <f t="shared" si="88"/>
        <v>0</v>
      </c>
      <c r="K280" s="188">
        <f t="shared" si="87"/>
        <v>0</v>
      </c>
      <c r="L280" s="188">
        <f t="shared" si="87"/>
        <v>0</v>
      </c>
      <c r="M280" s="188">
        <f t="shared" si="87"/>
        <v>0</v>
      </c>
      <c r="N280" s="188">
        <f t="shared" si="87"/>
        <v>0</v>
      </c>
      <c r="O280" s="188">
        <f t="shared" si="87"/>
        <v>0</v>
      </c>
      <c r="P280" s="197"/>
      <c r="Q280" s="197"/>
      <c r="R280" s="197"/>
      <c r="S280" s="197"/>
      <c r="T280" s="197"/>
    </row>
    <row r="281" spans="1:20" ht="49.2">
      <c r="A281" s="193" t="s">
        <v>543</v>
      </c>
      <c r="B281" s="197"/>
      <c r="C281" s="196"/>
      <c r="D281" s="196"/>
      <c r="E281" s="196"/>
      <c r="F281" s="196"/>
      <c r="G281" s="196"/>
      <c r="H281" s="205"/>
      <c r="I281" s="206"/>
      <c r="J281" s="210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</row>
    <row r="282" spans="1:20" ht="25.2">
      <c r="A282" s="221" t="s">
        <v>544</v>
      </c>
      <c r="B282" s="30" t="s">
        <v>560</v>
      </c>
      <c r="C282" s="122"/>
      <c r="D282" s="122"/>
      <c r="E282" s="122"/>
      <c r="F282" s="122"/>
      <c r="G282" s="122"/>
      <c r="H282" s="123"/>
      <c r="I282" s="106">
        <v>200</v>
      </c>
      <c r="J282" s="187">
        <f>C282*I282</f>
        <v>0</v>
      </c>
      <c r="K282" s="188">
        <f t="shared" ref="K282:O282" si="89">D282*J282</f>
        <v>0</v>
      </c>
      <c r="L282" s="188">
        <f t="shared" si="89"/>
        <v>0</v>
      </c>
      <c r="M282" s="188">
        <f t="shared" si="89"/>
        <v>0</v>
      </c>
      <c r="N282" s="188">
        <f t="shared" si="89"/>
        <v>0</v>
      </c>
      <c r="O282" s="188">
        <f t="shared" si="89"/>
        <v>0</v>
      </c>
      <c r="P282" s="197"/>
      <c r="Q282" s="197"/>
      <c r="R282" s="197"/>
      <c r="S282" s="197"/>
      <c r="T282" s="197"/>
    </row>
    <row r="283" spans="1:20" ht="50.4">
      <c r="A283" s="228" t="s">
        <v>545</v>
      </c>
      <c r="B283" s="30" t="s">
        <v>49</v>
      </c>
      <c r="C283" s="122"/>
      <c r="D283" s="122"/>
      <c r="E283" s="122"/>
      <c r="F283" s="122"/>
      <c r="G283" s="122"/>
      <c r="H283" s="123"/>
      <c r="I283" s="106">
        <v>529.53</v>
      </c>
      <c r="J283" s="187">
        <f>C283*I283</f>
        <v>0</v>
      </c>
      <c r="K283" s="188">
        <f t="shared" ref="K283:O283" si="90">D283*J283</f>
        <v>0</v>
      </c>
      <c r="L283" s="188">
        <f t="shared" si="90"/>
        <v>0</v>
      </c>
      <c r="M283" s="188">
        <f t="shared" si="90"/>
        <v>0</v>
      </c>
      <c r="N283" s="188">
        <f t="shared" si="90"/>
        <v>0</v>
      </c>
      <c r="O283" s="188">
        <f t="shared" si="90"/>
        <v>0</v>
      </c>
      <c r="P283" s="197"/>
      <c r="Q283" s="197"/>
      <c r="R283" s="197"/>
      <c r="S283" s="197"/>
      <c r="T283" s="197"/>
    </row>
    <row r="284" spans="1:20" ht="49.2">
      <c r="A284" s="193" t="s">
        <v>546</v>
      </c>
      <c r="B284" s="197"/>
      <c r="C284" s="196"/>
      <c r="D284" s="196"/>
      <c r="E284" s="196"/>
      <c r="F284" s="196"/>
      <c r="G284" s="196"/>
      <c r="H284" s="205"/>
      <c r="I284" s="206"/>
      <c r="J284" s="210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</row>
    <row r="285" spans="1:20" ht="50.4">
      <c r="A285" s="221" t="s">
        <v>547</v>
      </c>
      <c r="B285" s="30" t="s">
        <v>560</v>
      </c>
      <c r="C285" s="122"/>
      <c r="D285" s="122"/>
      <c r="E285" s="122"/>
      <c r="F285" s="122"/>
      <c r="G285" s="122"/>
      <c r="H285" s="123"/>
      <c r="I285" s="106">
        <v>1</v>
      </c>
      <c r="J285" s="187">
        <f>C285*I285</f>
        <v>0</v>
      </c>
      <c r="K285" s="188">
        <f t="shared" ref="K285:O285" si="91">D285*J285</f>
        <v>0</v>
      </c>
      <c r="L285" s="188">
        <f t="shared" si="91"/>
        <v>0</v>
      </c>
      <c r="M285" s="188">
        <f t="shared" si="91"/>
        <v>0</v>
      </c>
      <c r="N285" s="188">
        <f t="shared" si="91"/>
        <v>0</v>
      </c>
      <c r="O285" s="188">
        <f t="shared" si="91"/>
        <v>0</v>
      </c>
      <c r="P285" s="197"/>
      <c r="Q285" s="197"/>
      <c r="R285" s="197"/>
      <c r="S285" s="197"/>
      <c r="T285" s="197"/>
    </row>
    <row r="286" spans="1:20" ht="25.2">
      <c r="A286" s="193" t="s">
        <v>548</v>
      </c>
      <c r="B286" s="197"/>
      <c r="C286" s="196"/>
      <c r="D286" s="196"/>
      <c r="E286" s="196"/>
      <c r="F286" s="196"/>
      <c r="G286" s="196"/>
      <c r="H286" s="205"/>
      <c r="I286" s="206"/>
      <c r="J286" s="210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</row>
    <row r="287" spans="1:20" ht="25.2">
      <c r="A287" s="221" t="s">
        <v>549</v>
      </c>
      <c r="B287" s="30" t="s">
        <v>32</v>
      </c>
      <c r="C287" s="122"/>
      <c r="D287" s="122"/>
      <c r="E287" s="122"/>
      <c r="F287" s="122"/>
      <c r="G287" s="122"/>
      <c r="H287" s="123"/>
      <c r="I287" s="106">
        <v>1</v>
      </c>
      <c r="J287" s="187">
        <f>C287*$I287</f>
        <v>0</v>
      </c>
      <c r="K287" s="188">
        <f t="shared" ref="K287:O294" si="92">D287*$I287</f>
        <v>0</v>
      </c>
      <c r="L287" s="188">
        <f t="shared" si="92"/>
        <v>0</v>
      </c>
      <c r="M287" s="188">
        <f t="shared" si="92"/>
        <v>0</v>
      </c>
      <c r="N287" s="188">
        <f t="shared" si="92"/>
        <v>0</v>
      </c>
      <c r="O287" s="188">
        <f t="shared" si="92"/>
        <v>0</v>
      </c>
      <c r="P287" s="197"/>
      <c r="Q287" s="197"/>
      <c r="R287" s="197"/>
      <c r="S287" s="197"/>
      <c r="T287" s="197"/>
    </row>
    <row r="288" spans="1:20" ht="25.2">
      <c r="A288" s="224" t="s">
        <v>550</v>
      </c>
      <c r="B288" s="30" t="s">
        <v>560</v>
      </c>
      <c r="C288" s="122"/>
      <c r="D288" s="122"/>
      <c r="E288" s="122"/>
      <c r="F288" s="122"/>
      <c r="G288" s="122"/>
      <c r="H288" s="123"/>
      <c r="I288" s="106">
        <v>1.43</v>
      </c>
      <c r="J288" s="187">
        <f t="shared" ref="J288:J294" si="93">C288*$I288</f>
        <v>0</v>
      </c>
      <c r="K288" s="188">
        <f t="shared" si="92"/>
        <v>0</v>
      </c>
      <c r="L288" s="188">
        <f t="shared" si="92"/>
        <v>0</v>
      </c>
      <c r="M288" s="188">
        <f t="shared" si="92"/>
        <v>0</v>
      </c>
      <c r="N288" s="188">
        <f t="shared" si="92"/>
        <v>0</v>
      </c>
      <c r="O288" s="188">
        <f t="shared" si="92"/>
        <v>0</v>
      </c>
      <c r="P288" s="197"/>
      <c r="Q288" s="197"/>
      <c r="R288" s="197"/>
      <c r="S288" s="197"/>
      <c r="T288" s="197"/>
    </row>
    <row r="289" spans="1:20" ht="25.2">
      <c r="A289" s="224" t="s">
        <v>551</v>
      </c>
      <c r="B289" s="30" t="s">
        <v>560</v>
      </c>
      <c r="C289" s="122"/>
      <c r="D289" s="122"/>
      <c r="E289" s="122"/>
      <c r="F289" s="122"/>
      <c r="G289" s="122"/>
      <c r="H289" s="123"/>
      <c r="I289" s="106">
        <v>0.75</v>
      </c>
      <c r="J289" s="187">
        <f t="shared" si="93"/>
        <v>0</v>
      </c>
      <c r="K289" s="188">
        <f t="shared" si="92"/>
        <v>0</v>
      </c>
      <c r="L289" s="188">
        <f t="shared" si="92"/>
        <v>0</v>
      </c>
      <c r="M289" s="188">
        <f t="shared" si="92"/>
        <v>0</v>
      </c>
      <c r="N289" s="188">
        <f t="shared" si="92"/>
        <v>0</v>
      </c>
      <c r="O289" s="188">
        <f t="shared" si="92"/>
        <v>0</v>
      </c>
      <c r="P289" s="197"/>
      <c r="Q289" s="197"/>
      <c r="R289" s="197"/>
      <c r="S289" s="197"/>
      <c r="T289" s="197"/>
    </row>
    <row r="290" spans="1:20" ht="25.2">
      <c r="A290" s="224" t="s">
        <v>552</v>
      </c>
      <c r="B290" s="30" t="s">
        <v>560</v>
      </c>
      <c r="C290" s="122"/>
      <c r="D290" s="122"/>
      <c r="E290" s="122"/>
      <c r="F290" s="122"/>
      <c r="G290" s="122"/>
      <c r="H290" s="123"/>
      <c r="I290" s="106">
        <v>3.01</v>
      </c>
      <c r="J290" s="187">
        <f t="shared" si="93"/>
        <v>0</v>
      </c>
      <c r="K290" s="188">
        <f t="shared" si="92"/>
        <v>0</v>
      </c>
      <c r="L290" s="188">
        <f t="shared" si="92"/>
        <v>0</v>
      </c>
      <c r="M290" s="188">
        <f t="shared" si="92"/>
        <v>0</v>
      </c>
      <c r="N290" s="188">
        <f t="shared" si="92"/>
        <v>0</v>
      </c>
      <c r="O290" s="188">
        <f t="shared" si="92"/>
        <v>0</v>
      </c>
      <c r="P290" s="197"/>
      <c r="Q290" s="197"/>
      <c r="R290" s="197"/>
      <c r="S290" s="197"/>
      <c r="T290" s="197"/>
    </row>
    <row r="291" spans="1:20" ht="25.2">
      <c r="A291" s="224" t="s">
        <v>553</v>
      </c>
      <c r="B291" s="30" t="s">
        <v>560</v>
      </c>
      <c r="C291" s="122"/>
      <c r="D291" s="122"/>
      <c r="E291" s="122"/>
      <c r="F291" s="122"/>
      <c r="G291" s="122"/>
      <c r="H291" s="123"/>
      <c r="I291" s="106">
        <v>5.6</v>
      </c>
      <c r="J291" s="187">
        <f t="shared" si="93"/>
        <v>0</v>
      </c>
      <c r="K291" s="188">
        <f t="shared" si="92"/>
        <v>0</v>
      </c>
      <c r="L291" s="188">
        <f t="shared" si="92"/>
        <v>0</v>
      </c>
      <c r="M291" s="188">
        <f t="shared" si="92"/>
        <v>0</v>
      </c>
      <c r="N291" s="188">
        <f t="shared" si="92"/>
        <v>0</v>
      </c>
      <c r="O291" s="188">
        <f t="shared" si="92"/>
        <v>0</v>
      </c>
      <c r="P291" s="197"/>
      <c r="Q291" s="197"/>
      <c r="R291" s="197"/>
      <c r="S291" s="197"/>
      <c r="T291" s="197"/>
    </row>
    <row r="292" spans="1:20" ht="50.4">
      <c r="A292" s="224" t="s">
        <v>554</v>
      </c>
      <c r="B292" s="30" t="s">
        <v>560</v>
      </c>
      <c r="C292" s="122"/>
      <c r="D292" s="122"/>
      <c r="E292" s="122"/>
      <c r="F292" s="122"/>
      <c r="G292" s="122"/>
      <c r="H292" s="123"/>
      <c r="I292" s="106">
        <v>1.86</v>
      </c>
      <c r="J292" s="187">
        <f t="shared" si="93"/>
        <v>0</v>
      </c>
      <c r="K292" s="188">
        <f t="shared" si="92"/>
        <v>0</v>
      </c>
      <c r="L292" s="188">
        <f t="shared" si="92"/>
        <v>0</v>
      </c>
      <c r="M292" s="188">
        <f t="shared" si="92"/>
        <v>0</v>
      </c>
      <c r="N292" s="188">
        <f t="shared" si="92"/>
        <v>0</v>
      </c>
      <c r="O292" s="188">
        <f t="shared" si="92"/>
        <v>0</v>
      </c>
      <c r="P292" s="197"/>
      <c r="Q292" s="197"/>
      <c r="R292" s="197"/>
      <c r="S292" s="197"/>
      <c r="T292" s="197"/>
    </row>
    <row r="293" spans="1:20" ht="25.2">
      <c r="A293" s="224" t="s">
        <v>555</v>
      </c>
      <c r="B293" s="30" t="s">
        <v>560</v>
      </c>
      <c r="C293" s="122"/>
      <c r="D293" s="122"/>
      <c r="E293" s="122"/>
      <c r="F293" s="122"/>
      <c r="G293" s="122"/>
      <c r="H293" s="123"/>
      <c r="I293" s="106">
        <v>2.02</v>
      </c>
      <c r="J293" s="187">
        <f t="shared" si="93"/>
        <v>0</v>
      </c>
      <c r="K293" s="188">
        <f t="shared" si="92"/>
        <v>0</v>
      </c>
      <c r="L293" s="188">
        <f t="shared" si="92"/>
        <v>0</v>
      </c>
      <c r="M293" s="188">
        <f t="shared" si="92"/>
        <v>0</v>
      </c>
      <c r="N293" s="188">
        <f t="shared" si="92"/>
        <v>0</v>
      </c>
      <c r="O293" s="188">
        <f t="shared" si="92"/>
        <v>0</v>
      </c>
      <c r="P293" s="197"/>
      <c r="Q293" s="197"/>
      <c r="R293" s="197"/>
      <c r="S293" s="197"/>
      <c r="T293" s="197"/>
    </row>
    <row r="294" spans="1:20" ht="25.2">
      <c r="A294" s="224" t="s">
        <v>556</v>
      </c>
      <c r="B294" s="30" t="s">
        <v>49</v>
      </c>
      <c r="C294" s="213"/>
      <c r="D294" s="213"/>
      <c r="E294" s="213"/>
      <c r="F294" s="213"/>
      <c r="G294" s="213"/>
      <c r="H294" s="214"/>
      <c r="I294" s="106">
        <v>4.0599999999999996</v>
      </c>
      <c r="J294" s="187">
        <f t="shared" si="93"/>
        <v>0</v>
      </c>
      <c r="K294" s="188">
        <f t="shared" si="92"/>
        <v>0</v>
      </c>
      <c r="L294" s="188">
        <f t="shared" si="92"/>
        <v>0</v>
      </c>
      <c r="M294" s="188">
        <f t="shared" si="92"/>
        <v>0</v>
      </c>
      <c r="N294" s="188">
        <f t="shared" si="92"/>
        <v>0</v>
      </c>
      <c r="O294" s="188">
        <f t="shared" si="92"/>
        <v>0</v>
      </c>
      <c r="P294" s="197"/>
      <c r="Q294" s="197"/>
      <c r="R294" s="197"/>
      <c r="S294" s="197"/>
      <c r="T294" s="197"/>
    </row>
    <row r="295" spans="1:20" ht="28.2" thickBot="1">
      <c r="A295" s="229" t="s">
        <v>42</v>
      </c>
      <c r="B295" s="99" t="s">
        <v>59</v>
      </c>
      <c r="C295" s="99" t="s">
        <v>601</v>
      </c>
      <c r="D295" s="99" t="s">
        <v>601</v>
      </c>
      <c r="E295" s="99" t="s">
        <v>601</v>
      </c>
      <c r="F295" s="99" t="s">
        <v>601</v>
      </c>
      <c r="G295" s="99" t="s">
        <v>601</v>
      </c>
      <c r="H295" s="101" t="s">
        <v>601</v>
      </c>
      <c r="I295" s="112" t="s">
        <v>59</v>
      </c>
      <c r="J295" s="191">
        <f>SUM(J287:J294)+J285+SUM(J282:J283)+SUM(J277:J280)+SUM(J273:J275)+SUM(J265:J271)+SUM(J254:J263)+SUM(J242:J252)+SUM(J230:J240)+SUM(J225:J228)+SUM(J185:J223)+SUM(J164:J183)+SUM(J160:J162)+SUM(J142:J158)+SUM(J137:J140)+SUM(J126:J135)+SUM(J123:J124)+SUM(J116:J121)+SUM(J41:J114)</f>
        <v>0</v>
      </c>
      <c r="K295" s="97">
        <f t="shared" ref="K295:O295" si="94">SUM(K287:K294)+K285+SUM(K282:K283)+SUM(K277:K280)+SUM(K273:K275)+SUM(K265:K271)+SUM(K254:K263)+SUM(K242:K252)+SUM(K230:K240)+SUM(K225:K228)+SUM(K185:K223)+SUM(K164:K183)+SUM(K160:K162)+SUM(K142:K158)+SUM(K137:K140)+SUM(K126:K135)+SUM(K123:K124)+SUM(K116:K121)+SUM(K41:K114)</f>
        <v>3008.2213400000001</v>
      </c>
      <c r="L295" s="97">
        <f t="shared" si="94"/>
        <v>3616.6609599999997</v>
      </c>
      <c r="M295" s="97">
        <f t="shared" si="94"/>
        <v>4349.1921000000002</v>
      </c>
      <c r="N295" s="97">
        <f t="shared" si="94"/>
        <v>5220.6294199999993</v>
      </c>
      <c r="O295" s="97">
        <f t="shared" si="94"/>
        <v>6264.8937999999998</v>
      </c>
      <c r="P295" s="313" t="e">
        <f>K295/J295*100</f>
        <v>#DIV/0!</v>
      </c>
      <c r="Q295" s="313">
        <f t="shared" ref="Q295" si="95">L295/K295*100</f>
        <v>120.22589268647366</v>
      </c>
      <c r="R295" s="313">
        <f t="shared" ref="R295" si="96">M295/L295*100</f>
        <v>120.2543491939593</v>
      </c>
      <c r="S295" s="313">
        <f t="shared" ref="S295" si="97">N295/M295*100</f>
        <v>120.03676314964333</v>
      </c>
      <c r="T295" s="313">
        <f t="shared" ref="T295" si="98">O295/N295*100</f>
        <v>120.00265286019862</v>
      </c>
    </row>
    <row r="296" spans="1:20" ht="27" customHeight="1" thickBot="1">
      <c r="A296" s="513" t="s">
        <v>569</v>
      </c>
      <c r="B296" s="514"/>
      <c r="C296" s="514"/>
      <c r="D296" s="514"/>
      <c r="E296" s="514"/>
      <c r="F296" s="514"/>
      <c r="G296" s="514"/>
      <c r="H296" s="514"/>
      <c r="I296" s="515"/>
      <c r="J296" s="514"/>
      <c r="K296" s="514"/>
      <c r="L296" s="514"/>
      <c r="M296" s="514"/>
      <c r="N296" s="514"/>
      <c r="O296" s="514"/>
      <c r="P296" s="514"/>
      <c r="Q296" s="514"/>
      <c r="R296" s="514"/>
      <c r="S296" s="514"/>
      <c r="T296" s="516"/>
    </row>
    <row r="297" spans="1:20" ht="75.599999999999994">
      <c r="A297" s="227" t="s">
        <v>572</v>
      </c>
      <c r="B297" s="61" t="s">
        <v>58</v>
      </c>
      <c r="C297" s="203"/>
      <c r="D297" s="203"/>
      <c r="E297" s="203"/>
      <c r="F297" s="203"/>
      <c r="G297" s="203"/>
      <c r="H297" s="204"/>
      <c r="I297" s="109">
        <v>1700.21</v>
      </c>
      <c r="J297" s="103">
        <f>C297*$I297</f>
        <v>0</v>
      </c>
      <c r="K297" s="96">
        <f t="shared" ref="K297:O303" si="99">D297*$I297</f>
        <v>0</v>
      </c>
      <c r="L297" s="96">
        <f t="shared" si="99"/>
        <v>0</v>
      </c>
      <c r="M297" s="96">
        <f t="shared" si="99"/>
        <v>0</v>
      </c>
      <c r="N297" s="96">
        <f t="shared" si="99"/>
        <v>0</v>
      </c>
      <c r="O297" s="96">
        <f t="shared" si="99"/>
        <v>0</v>
      </c>
      <c r="P297" s="195"/>
      <c r="Q297" s="195"/>
      <c r="R297" s="195"/>
      <c r="S297" s="195"/>
      <c r="T297" s="195"/>
    </row>
    <row r="298" spans="1:20" ht="80.25" customHeight="1">
      <c r="A298" s="221" t="s">
        <v>573</v>
      </c>
      <c r="B298" s="6" t="s">
        <v>58</v>
      </c>
      <c r="C298" s="122"/>
      <c r="D298" s="122"/>
      <c r="E298" s="122"/>
      <c r="F298" s="122"/>
      <c r="G298" s="122"/>
      <c r="H298" s="123"/>
      <c r="I298" s="104">
        <v>209.74</v>
      </c>
      <c r="J298" s="103">
        <f t="shared" ref="J298:J303" si="100">C298*$I298</f>
        <v>0</v>
      </c>
      <c r="K298" s="96">
        <f t="shared" si="99"/>
        <v>0</v>
      </c>
      <c r="L298" s="96">
        <f t="shared" si="99"/>
        <v>0</v>
      </c>
      <c r="M298" s="96">
        <f t="shared" si="99"/>
        <v>0</v>
      </c>
      <c r="N298" s="96">
        <f t="shared" si="99"/>
        <v>0</v>
      </c>
      <c r="O298" s="96">
        <f t="shared" si="99"/>
        <v>0</v>
      </c>
      <c r="P298" s="196"/>
      <c r="Q298" s="196"/>
      <c r="R298" s="196"/>
      <c r="S298" s="196"/>
      <c r="T298" s="196"/>
    </row>
    <row r="299" spans="1:20" ht="86.25" customHeight="1">
      <c r="A299" s="221" t="s">
        <v>574</v>
      </c>
      <c r="B299" s="6" t="s">
        <v>58</v>
      </c>
      <c r="C299" s="122"/>
      <c r="D299" s="122"/>
      <c r="E299" s="122"/>
      <c r="F299" s="122"/>
      <c r="G299" s="122"/>
      <c r="H299" s="123"/>
      <c r="I299" s="104">
        <v>282.60000000000002</v>
      </c>
      <c r="J299" s="103">
        <f t="shared" si="100"/>
        <v>0</v>
      </c>
      <c r="K299" s="96">
        <f t="shared" si="99"/>
        <v>0</v>
      </c>
      <c r="L299" s="96">
        <f t="shared" si="99"/>
        <v>0</v>
      </c>
      <c r="M299" s="96">
        <f t="shared" si="99"/>
        <v>0</v>
      </c>
      <c r="N299" s="96">
        <f t="shared" si="99"/>
        <v>0</v>
      </c>
      <c r="O299" s="96">
        <f t="shared" si="99"/>
        <v>0</v>
      </c>
      <c r="P299" s="196"/>
      <c r="Q299" s="196"/>
      <c r="R299" s="196"/>
      <c r="S299" s="196"/>
      <c r="T299" s="196"/>
    </row>
    <row r="300" spans="1:20" ht="54" customHeight="1">
      <c r="A300" s="221" t="s">
        <v>575</v>
      </c>
      <c r="B300" s="6" t="s">
        <v>579</v>
      </c>
      <c r="C300" s="122"/>
      <c r="D300" s="122"/>
      <c r="E300" s="122"/>
      <c r="F300" s="122"/>
      <c r="G300" s="122"/>
      <c r="H300" s="123"/>
      <c r="I300" s="104">
        <v>501.51</v>
      </c>
      <c r="J300" s="103">
        <f t="shared" si="100"/>
        <v>0</v>
      </c>
      <c r="K300" s="96">
        <f t="shared" si="99"/>
        <v>0</v>
      </c>
      <c r="L300" s="96">
        <f t="shared" si="99"/>
        <v>0</v>
      </c>
      <c r="M300" s="96">
        <f t="shared" si="99"/>
        <v>0</v>
      </c>
      <c r="N300" s="96">
        <f t="shared" si="99"/>
        <v>0</v>
      </c>
      <c r="O300" s="96">
        <f t="shared" si="99"/>
        <v>0</v>
      </c>
      <c r="P300" s="196"/>
      <c r="Q300" s="196"/>
      <c r="R300" s="196"/>
      <c r="S300" s="196"/>
      <c r="T300" s="196"/>
    </row>
    <row r="301" spans="1:20" ht="52.5" customHeight="1">
      <c r="A301" s="221" t="s">
        <v>576</v>
      </c>
      <c r="B301" s="6" t="s">
        <v>579</v>
      </c>
      <c r="C301" s="122"/>
      <c r="D301" s="122"/>
      <c r="E301" s="122"/>
      <c r="F301" s="122"/>
      <c r="G301" s="122"/>
      <c r="H301" s="123"/>
      <c r="I301" s="104">
        <v>444.92</v>
      </c>
      <c r="J301" s="103">
        <f t="shared" si="100"/>
        <v>0</v>
      </c>
      <c r="K301" s="96">
        <f t="shared" si="99"/>
        <v>0</v>
      </c>
      <c r="L301" s="96">
        <f t="shared" si="99"/>
        <v>0</v>
      </c>
      <c r="M301" s="96">
        <f t="shared" si="99"/>
        <v>0</v>
      </c>
      <c r="N301" s="96">
        <f t="shared" si="99"/>
        <v>0</v>
      </c>
      <c r="O301" s="96">
        <f t="shared" si="99"/>
        <v>0</v>
      </c>
      <c r="P301" s="196"/>
      <c r="Q301" s="196"/>
      <c r="R301" s="196"/>
      <c r="S301" s="196"/>
      <c r="T301" s="196"/>
    </row>
    <row r="302" spans="1:20" ht="57.75" customHeight="1">
      <c r="A302" s="221" t="s">
        <v>577</v>
      </c>
      <c r="B302" s="6" t="s">
        <v>579</v>
      </c>
      <c r="C302" s="211">
        <v>2.0179999999999998</v>
      </c>
      <c r="D302" s="211">
        <v>1.7649999999999999</v>
      </c>
      <c r="E302" s="211">
        <v>2.0179999999999998</v>
      </c>
      <c r="F302" s="211">
        <v>2.0179999999999998</v>
      </c>
      <c r="G302" s="211">
        <v>2.0179999999999998</v>
      </c>
      <c r="H302" s="212">
        <v>2.0179999999999998</v>
      </c>
      <c r="I302" s="104">
        <v>945.2</v>
      </c>
      <c r="J302" s="103">
        <f t="shared" si="100"/>
        <v>1907.4135999999999</v>
      </c>
      <c r="K302" s="96">
        <f t="shared" si="99"/>
        <v>1668.278</v>
      </c>
      <c r="L302" s="96">
        <f t="shared" si="99"/>
        <v>1907.4135999999999</v>
      </c>
      <c r="M302" s="96">
        <f t="shared" si="99"/>
        <v>1907.4135999999999</v>
      </c>
      <c r="N302" s="96">
        <f t="shared" si="99"/>
        <v>1907.4135999999999</v>
      </c>
      <c r="O302" s="96">
        <f t="shared" si="99"/>
        <v>1907.4135999999999</v>
      </c>
      <c r="P302" s="196"/>
      <c r="Q302" s="196"/>
      <c r="R302" s="196"/>
      <c r="S302" s="196"/>
      <c r="T302" s="196"/>
    </row>
    <row r="303" spans="1:20" ht="50.4">
      <c r="A303" s="221" t="s">
        <v>578</v>
      </c>
      <c r="B303" s="6" t="s">
        <v>579</v>
      </c>
      <c r="C303" s="211">
        <v>12.161</v>
      </c>
      <c r="D303" s="211">
        <v>18.77</v>
      </c>
      <c r="E303" s="211">
        <v>19.52</v>
      </c>
      <c r="F303" s="211">
        <v>20.300999999999998</v>
      </c>
      <c r="G303" s="211">
        <v>21.113</v>
      </c>
      <c r="H303" s="212">
        <v>21.957999999999998</v>
      </c>
      <c r="I303" s="104">
        <v>401.7</v>
      </c>
      <c r="J303" s="103">
        <f t="shared" si="100"/>
        <v>4885.0736999999999</v>
      </c>
      <c r="K303" s="96">
        <f t="shared" si="99"/>
        <v>7539.9089999999997</v>
      </c>
      <c r="L303" s="96">
        <f t="shared" si="99"/>
        <v>7841.1839999999993</v>
      </c>
      <c r="M303" s="96">
        <f t="shared" si="99"/>
        <v>8154.9116999999987</v>
      </c>
      <c r="N303" s="96">
        <f t="shared" si="99"/>
        <v>8481.0920999999998</v>
      </c>
      <c r="O303" s="96">
        <f t="shared" si="99"/>
        <v>8820.5285999999996</v>
      </c>
      <c r="P303" s="196"/>
      <c r="Q303" s="196"/>
      <c r="R303" s="196"/>
      <c r="S303" s="196"/>
      <c r="T303" s="196"/>
    </row>
    <row r="304" spans="1:20" ht="24.6">
      <c r="A304" s="230" t="s">
        <v>42</v>
      </c>
      <c r="B304" s="129"/>
      <c r="C304" s="130"/>
      <c r="D304" s="130"/>
      <c r="E304" s="130"/>
      <c r="F304" s="130"/>
      <c r="G304" s="130"/>
      <c r="H304" s="131"/>
      <c r="I304" s="128"/>
      <c r="J304" s="189">
        <f>SUM(J297:J303)</f>
        <v>6792.4872999999998</v>
      </c>
      <c r="K304" s="189">
        <f t="shared" ref="K304:O304" si="101">SUM(K297:K303)</f>
        <v>9208.1869999999999</v>
      </c>
      <c r="L304" s="189">
        <f t="shared" si="101"/>
        <v>9748.5975999999991</v>
      </c>
      <c r="M304" s="189">
        <f t="shared" si="101"/>
        <v>10062.325299999999</v>
      </c>
      <c r="N304" s="189">
        <f t="shared" si="101"/>
        <v>10388.5057</v>
      </c>
      <c r="O304" s="189">
        <f t="shared" si="101"/>
        <v>10727.9422</v>
      </c>
      <c r="P304" s="313">
        <f>K304/J304*100</f>
        <v>135.56428732667632</v>
      </c>
      <c r="Q304" s="313">
        <f t="shared" ref="Q304" si="102">L304/K304*100</f>
        <v>105.86880566174426</v>
      </c>
      <c r="R304" s="313">
        <f t="shared" ref="R304" si="103">M304/L304*100</f>
        <v>103.21818289022413</v>
      </c>
      <c r="S304" s="313">
        <f t="shared" ref="S304" si="104">N304/M304*100</f>
        <v>103.24160062684517</v>
      </c>
      <c r="T304" s="313">
        <f t="shared" ref="T304" si="105">O304/N304*100</f>
        <v>103.26742372582036</v>
      </c>
    </row>
    <row r="305" spans="1:20" ht="56.25" customHeight="1" thickBot="1">
      <c r="A305" s="231" t="s">
        <v>584</v>
      </c>
      <c r="B305" s="121" t="s">
        <v>59</v>
      </c>
      <c r="C305" s="121" t="s">
        <v>59</v>
      </c>
      <c r="D305" s="121" t="s">
        <v>59</v>
      </c>
      <c r="E305" s="121" t="s">
        <v>59</v>
      </c>
      <c r="F305" s="121" t="s">
        <v>601</v>
      </c>
      <c r="G305" s="121" t="s">
        <v>59</v>
      </c>
      <c r="H305" s="127" t="s">
        <v>601</v>
      </c>
      <c r="I305" s="126" t="s">
        <v>59</v>
      </c>
      <c r="J305" s="190">
        <f>J38+J295+J304</f>
        <v>3047452.8754400001</v>
      </c>
      <c r="K305" s="190">
        <f t="shared" ref="K305:O305" si="106">K38+K295+K304</f>
        <v>3217356.3510399996</v>
      </c>
      <c r="L305" s="190">
        <f t="shared" si="106"/>
        <v>3203654.0075599998</v>
      </c>
      <c r="M305" s="190">
        <f t="shared" si="106"/>
        <v>2908853.7664000001</v>
      </c>
      <c r="N305" s="190">
        <f t="shared" si="106"/>
        <v>2761429.28412</v>
      </c>
      <c r="O305" s="190">
        <f t="shared" si="106"/>
        <v>2746506.4849999999</v>
      </c>
      <c r="P305" s="314">
        <f>K305/J305*100</f>
        <v>105.57526178564676</v>
      </c>
      <c r="Q305" s="314">
        <f t="shared" ref="Q305:T305" si="107">L305/K305*100</f>
        <v>99.574111724504164</v>
      </c>
      <c r="R305" s="314">
        <f t="shared" si="107"/>
        <v>90.798000019217781</v>
      </c>
      <c r="S305" s="314">
        <f t="shared" si="107"/>
        <v>94.931870278840009</v>
      </c>
      <c r="T305" s="314">
        <f t="shared" si="107"/>
        <v>99.459598722812999</v>
      </c>
    </row>
    <row r="306" spans="1:20" ht="27" customHeight="1" thickBot="1">
      <c r="A306" s="520" t="s">
        <v>213</v>
      </c>
      <c r="B306" s="521"/>
      <c r="C306" s="521"/>
      <c r="D306" s="521"/>
      <c r="E306" s="521"/>
      <c r="F306" s="521"/>
      <c r="G306" s="521"/>
      <c r="H306" s="521"/>
      <c r="I306" s="522"/>
      <c r="J306" s="521"/>
      <c r="K306" s="521"/>
      <c r="L306" s="521"/>
      <c r="M306" s="521"/>
      <c r="N306" s="521"/>
      <c r="O306" s="521"/>
      <c r="P306" s="521"/>
      <c r="Q306" s="521"/>
      <c r="R306" s="521"/>
      <c r="S306" s="521"/>
      <c r="T306" s="521"/>
    </row>
    <row r="307" spans="1:20" ht="52.5" customHeight="1">
      <c r="A307" s="221" t="s">
        <v>580</v>
      </c>
      <c r="B307" s="6" t="s">
        <v>583</v>
      </c>
      <c r="C307" s="122"/>
      <c r="D307" s="122"/>
      <c r="E307" s="122"/>
      <c r="F307" s="122"/>
      <c r="G307" s="122"/>
      <c r="H307" s="123"/>
      <c r="I307" s="109">
        <v>1340.39</v>
      </c>
      <c r="J307" s="183">
        <f>C307*$I307</f>
        <v>0</v>
      </c>
      <c r="K307" s="184">
        <f t="shared" ref="K307:O309" si="108">D307*$I307</f>
        <v>0</v>
      </c>
      <c r="L307" s="184">
        <f t="shared" si="108"/>
        <v>0</v>
      </c>
      <c r="M307" s="184">
        <f t="shared" si="108"/>
        <v>0</v>
      </c>
      <c r="N307" s="184">
        <f t="shared" si="108"/>
        <v>0</v>
      </c>
      <c r="O307" s="184">
        <f t="shared" si="108"/>
        <v>0</v>
      </c>
      <c r="P307" s="215"/>
      <c r="Q307" s="215"/>
      <c r="R307" s="215"/>
      <c r="S307" s="215"/>
      <c r="T307" s="215"/>
    </row>
    <row r="308" spans="1:20" ht="63.75" customHeight="1">
      <c r="A308" s="221" t="s">
        <v>581</v>
      </c>
      <c r="B308" s="6" t="s">
        <v>583</v>
      </c>
      <c r="C308" s="362">
        <v>96.1</v>
      </c>
      <c r="D308" s="362">
        <v>90.1</v>
      </c>
      <c r="E308" s="362">
        <v>90.1</v>
      </c>
      <c r="F308" s="362">
        <v>90.1</v>
      </c>
      <c r="G308" s="362">
        <v>90.1</v>
      </c>
      <c r="H308" s="363">
        <v>90.1</v>
      </c>
      <c r="I308" s="113">
        <v>925.47</v>
      </c>
      <c r="J308" s="183">
        <f t="shared" ref="J308:J309" si="109">C308*$I308</f>
        <v>88937.667000000001</v>
      </c>
      <c r="K308" s="184">
        <f t="shared" si="108"/>
        <v>83384.846999999994</v>
      </c>
      <c r="L308" s="184">
        <f t="shared" si="108"/>
        <v>83384.846999999994</v>
      </c>
      <c r="M308" s="184">
        <f t="shared" si="108"/>
        <v>83384.846999999994</v>
      </c>
      <c r="N308" s="184">
        <f t="shared" si="108"/>
        <v>83384.846999999994</v>
      </c>
      <c r="O308" s="184">
        <f t="shared" si="108"/>
        <v>83384.846999999994</v>
      </c>
      <c r="P308" s="361">
        <f>K308/J308*100</f>
        <v>93.756503642039533</v>
      </c>
      <c r="Q308" s="361">
        <f t="shared" ref="Q308:T308" si="110">L308/K308*100</f>
        <v>100</v>
      </c>
      <c r="R308" s="361">
        <f t="shared" si="110"/>
        <v>100</v>
      </c>
      <c r="S308" s="361">
        <f t="shared" si="110"/>
        <v>100</v>
      </c>
      <c r="T308" s="361">
        <f t="shared" si="110"/>
        <v>100</v>
      </c>
    </row>
    <row r="309" spans="1:20" ht="57.75" customHeight="1">
      <c r="A309" s="221" t="s">
        <v>582</v>
      </c>
      <c r="B309" s="6" t="s">
        <v>583</v>
      </c>
      <c r="C309" s="122"/>
      <c r="D309" s="122"/>
      <c r="E309" s="122"/>
      <c r="F309" s="122"/>
      <c r="G309" s="122"/>
      <c r="H309" s="123"/>
      <c r="I309" s="113">
        <v>252.33</v>
      </c>
      <c r="J309" s="183">
        <f t="shared" si="109"/>
        <v>0</v>
      </c>
      <c r="K309" s="184">
        <f t="shared" si="108"/>
        <v>0</v>
      </c>
      <c r="L309" s="184">
        <f t="shared" si="108"/>
        <v>0</v>
      </c>
      <c r="M309" s="184">
        <f t="shared" si="108"/>
        <v>0</v>
      </c>
      <c r="N309" s="184">
        <f t="shared" si="108"/>
        <v>0</v>
      </c>
      <c r="O309" s="184">
        <f t="shared" si="108"/>
        <v>0</v>
      </c>
      <c r="P309" s="361" t="e">
        <f>K309/J309*100</f>
        <v>#DIV/0!</v>
      </c>
      <c r="Q309" s="361" t="e">
        <f t="shared" ref="Q309" si="111">L309/K309*100</f>
        <v>#DIV/0!</v>
      </c>
      <c r="R309" s="361" t="e">
        <f t="shared" ref="R309" si="112">M309/L309*100</f>
        <v>#DIV/0!</v>
      </c>
      <c r="S309" s="361" t="e">
        <f t="shared" ref="S309" si="113">N309/M309*100</f>
        <v>#DIV/0!</v>
      </c>
      <c r="T309" s="361" t="e">
        <f t="shared" ref="T309" si="114">O309/N309*100</f>
        <v>#DIV/0!</v>
      </c>
    </row>
    <row r="310" spans="1:20" ht="28.2" thickBot="1">
      <c r="A310" s="229" t="s">
        <v>42</v>
      </c>
      <c r="B310" s="98" t="s">
        <v>59</v>
      </c>
      <c r="C310" s="98" t="s">
        <v>59</v>
      </c>
      <c r="D310" s="98" t="s">
        <v>59</v>
      </c>
      <c r="E310" s="98" t="s">
        <v>59</v>
      </c>
      <c r="F310" s="98" t="s">
        <v>601</v>
      </c>
      <c r="G310" s="98" t="s">
        <v>59</v>
      </c>
      <c r="H310" s="134" t="s">
        <v>601</v>
      </c>
      <c r="I310" s="112" t="s">
        <v>59</v>
      </c>
      <c r="J310" s="191">
        <f>SUM(J307:J309)</f>
        <v>88937.667000000001</v>
      </c>
      <c r="K310" s="191">
        <f t="shared" ref="K310:O310" si="115">SUM(K307:K309)</f>
        <v>83384.846999999994</v>
      </c>
      <c r="L310" s="191">
        <f t="shared" si="115"/>
        <v>83384.846999999994</v>
      </c>
      <c r="M310" s="191">
        <f t="shared" si="115"/>
        <v>83384.846999999994</v>
      </c>
      <c r="N310" s="191">
        <f t="shared" si="115"/>
        <v>83384.846999999994</v>
      </c>
      <c r="O310" s="191">
        <f t="shared" si="115"/>
        <v>83384.846999999994</v>
      </c>
      <c r="P310" s="98"/>
      <c r="Q310" s="98"/>
      <c r="R310" s="98"/>
      <c r="S310" s="98"/>
      <c r="T310" s="98"/>
    </row>
    <row r="311" spans="1:20" ht="28.2" thickBot="1">
      <c r="A311" s="523" t="s">
        <v>586</v>
      </c>
      <c r="B311" s="524"/>
      <c r="C311" s="524"/>
      <c r="D311" s="524"/>
      <c r="E311" s="524"/>
      <c r="F311" s="524"/>
      <c r="G311" s="524"/>
      <c r="H311" s="524"/>
      <c r="I311" s="525"/>
      <c r="J311" s="524"/>
      <c r="K311" s="524"/>
      <c r="L311" s="524"/>
      <c r="M311" s="524"/>
      <c r="N311" s="524"/>
      <c r="O311" s="524"/>
      <c r="P311" s="524"/>
      <c r="Q311" s="524"/>
      <c r="R311" s="524"/>
      <c r="S311" s="524"/>
      <c r="T311" s="524"/>
    </row>
    <row r="312" spans="1:20" ht="25.2">
      <c r="A312" s="227" t="s">
        <v>602</v>
      </c>
      <c r="B312" s="19" t="s">
        <v>41</v>
      </c>
      <c r="C312" s="203">
        <v>73120</v>
      </c>
      <c r="D312" s="203">
        <v>92272.9</v>
      </c>
      <c r="E312" s="203">
        <v>98897</v>
      </c>
      <c r="F312" s="203">
        <v>102358.39999999999</v>
      </c>
      <c r="G312" s="203">
        <v>105531.51</v>
      </c>
      <c r="H312" s="204">
        <v>109436.17</v>
      </c>
      <c r="I312" s="109">
        <v>109.5</v>
      </c>
      <c r="J312" s="103">
        <f>C312*$I312</f>
        <v>8006640</v>
      </c>
      <c r="K312" s="96">
        <f t="shared" ref="K312:O312" si="116">D312*$I312</f>
        <v>10103882.549999999</v>
      </c>
      <c r="L312" s="96">
        <f t="shared" si="116"/>
        <v>10829221.5</v>
      </c>
      <c r="M312" s="96">
        <f t="shared" si="116"/>
        <v>11208244.799999999</v>
      </c>
      <c r="N312" s="96">
        <f t="shared" si="116"/>
        <v>11555700.344999999</v>
      </c>
      <c r="O312" s="96">
        <f t="shared" si="116"/>
        <v>11983260.615</v>
      </c>
      <c r="P312" s="195"/>
      <c r="Q312" s="195"/>
      <c r="R312" s="195"/>
      <c r="S312" s="195"/>
      <c r="T312" s="195"/>
    </row>
    <row r="313" spans="1:20" ht="25.2">
      <c r="A313" s="228" t="s">
        <v>603</v>
      </c>
      <c r="B313" s="20" t="s">
        <v>41</v>
      </c>
      <c r="C313" s="122">
        <v>1406</v>
      </c>
      <c r="D313" s="122">
        <v>954.2</v>
      </c>
      <c r="E313" s="122">
        <v>1148</v>
      </c>
      <c r="F313" s="122">
        <v>1188.18</v>
      </c>
      <c r="G313" s="122">
        <v>1225.01</v>
      </c>
      <c r="H313" s="123">
        <v>1270.3399999999999</v>
      </c>
      <c r="I313" s="104">
        <v>315.2</v>
      </c>
      <c r="J313" s="103">
        <f t="shared" ref="J313:J317" si="117">C313*$I313</f>
        <v>443171.2</v>
      </c>
      <c r="K313" s="96">
        <f t="shared" ref="K313:K317" si="118">D313*$I313</f>
        <v>300763.84000000003</v>
      </c>
      <c r="L313" s="96">
        <f t="shared" ref="L313:L317" si="119">E313*$I313</f>
        <v>361849.59999999998</v>
      </c>
      <c r="M313" s="96">
        <f t="shared" ref="M313:M317" si="120">F313*$I313</f>
        <v>374514.33600000001</v>
      </c>
      <c r="N313" s="96">
        <f t="shared" ref="N313:N317" si="121">G313*$I313</f>
        <v>386123.152</v>
      </c>
      <c r="O313" s="96">
        <f t="shared" ref="O313:O317" si="122">H313*$I313</f>
        <v>400411.16799999995</v>
      </c>
      <c r="P313" s="196"/>
      <c r="Q313" s="196"/>
      <c r="R313" s="196"/>
      <c r="S313" s="196"/>
      <c r="T313" s="196"/>
    </row>
    <row r="314" spans="1:20" ht="25.2">
      <c r="A314" s="221" t="s">
        <v>604</v>
      </c>
      <c r="B314" s="20" t="s">
        <v>41</v>
      </c>
      <c r="C314" s="122">
        <v>330</v>
      </c>
      <c r="D314" s="122">
        <v>306</v>
      </c>
      <c r="E314" s="122">
        <v>287.5</v>
      </c>
      <c r="F314" s="122">
        <v>297.56</v>
      </c>
      <c r="G314" s="122">
        <v>306.79000000000002</v>
      </c>
      <c r="H314" s="123">
        <v>318.14</v>
      </c>
      <c r="I314" s="104">
        <v>444</v>
      </c>
      <c r="J314" s="103">
        <f t="shared" si="117"/>
        <v>146520</v>
      </c>
      <c r="K314" s="96">
        <f t="shared" si="118"/>
        <v>135864</v>
      </c>
      <c r="L314" s="96">
        <f t="shared" si="119"/>
        <v>127650</v>
      </c>
      <c r="M314" s="96">
        <f t="shared" si="120"/>
        <v>132116.64000000001</v>
      </c>
      <c r="N314" s="96">
        <f t="shared" si="121"/>
        <v>136214.76</v>
      </c>
      <c r="O314" s="96">
        <f t="shared" si="122"/>
        <v>141254.16</v>
      </c>
      <c r="P314" s="196"/>
      <c r="Q314" s="196"/>
      <c r="R314" s="196"/>
      <c r="S314" s="196"/>
      <c r="T314" s="196"/>
    </row>
    <row r="315" spans="1:20" ht="25.2">
      <c r="A315" s="221" t="s">
        <v>605</v>
      </c>
      <c r="B315" s="20" t="s">
        <v>41</v>
      </c>
      <c r="C315" s="122">
        <v>690</v>
      </c>
      <c r="D315" s="122">
        <v>550</v>
      </c>
      <c r="E315" s="122">
        <v>578.6</v>
      </c>
      <c r="F315" s="122">
        <v>598.85</v>
      </c>
      <c r="G315" s="122">
        <v>617.41999999999996</v>
      </c>
      <c r="H315" s="123">
        <v>640.26</v>
      </c>
      <c r="I315" s="104">
        <v>1500</v>
      </c>
      <c r="J315" s="103">
        <f t="shared" si="117"/>
        <v>1035000</v>
      </c>
      <c r="K315" s="96">
        <f t="shared" si="118"/>
        <v>825000</v>
      </c>
      <c r="L315" s="96">
        <f t="shared" si="119"/>
        <v>867900</v>
      </c>
      <c r="M315" s="96">
        <f t="shared" si="120"/>
        <v>898275</v>
      </c>
      <c r="N315" s="96">
        <f t="shared" si="121"/>
        <v>926129.99999999988</v>
      </c>
      <c r="O315" s="96">
        <f t="shared" si="122"/>
        <v>960390</v>
      </c>
      <c r="P315" s="196"/>
      <c r="Q315" s="196"/>
      <c r="R315" s="196"/>
      <c r="S315" s="196"/>
      <c r="T315" s="196"/>
    </row>
    <row r="316" spans="1:20" ht="25.2">
      <c r="A316" s="221" t="s">
        <v>606</v>
      </c>
      <c r="B316" s="20" t="s">
        <v>41</v>
      </c>
      <c r="C316" s="122">
        <v>3694.5</v>
      </c>
      <c r="D316" s="122">
        <v>3856.1</v>
      </c>
      <c r="E316" s="122">
        <v>3751</v>
      </c>
      <c r="F316" s="122">
        <v>3882.29</v>
      </c>
      <c r="G316" s="122">
        <v>4002.64</v>
      </c>
      <c r="H316" s="123">
        <v>4150.7299999999996</v>
      </c>
      <c r="I316" s="104">
        <v>296.3</v>
      </c>
      <c r="J316" s="103">
        <f t="shared" si="117"/>
        <v>1094680.3500000001</v>
      </c>
      <c r="K316" s="96">
        <f t="shared" si="118"/>
        <v>1142562.43</v>
      </c>
      <c r="L316" s="96">
        <f t="shared" si="119"/>
        <v>1111421.3</v>
      </c>
      <c r="M316" s="96">
        <f t="shared" si="120"/>
        <v>1150322.527</v>
      </c>
      <c r="N316" s="96">
        <f t="shared" si="121"/>
        <v>1185982.2320000001</v>
      </c>
      <c r="O316" s="96">
        <f t="shared" si="122"/>
        <v>1229861.2989999999</v>
      </c>
      <c r="P316" s="196"/>
      <c r="Q316" s="196"/>
      <c r="R316" s="196"/>
      <c r="S316" s="196"/>
      <c r="T316" s="196"/>
    </row>
    <row r="317" spans="1:20" ht="25.2">
      <c r="A317" s="221" t="s">
        <v>607</v>
      </c>
      <c r="B317" s="20" t="s">
        <v>45</v>
      </c>
      <c r="C317" s="122">
        <v>0</v>
      </c>
      <c r="D317" s="122">
        <v>0</v>
      </c>
      <c r="E317" s="122">
        <v>0</v>
      </c>
      <c r="F317" s="122">
        <v>0</v>
      </c>
      <c r="G317" s="122">
        <v>0</v>
      </c>
      <c r="H317" s="123">
        <v>0</v>
      </c>
      <c r="I317" s="104">
        <v>90.8</v>
      </c>
      <c r="J317" s="103">
        <f t="shared" si="117"/>
        <v>0</v>
      </c>
      <c r="K317" s="96">
        <f t="shared" si="118"/>
        <v>0</v>
      </c>
      <c r="L317" s="96">
        <f t="shared" si="119"/>
        <v>0</v>
      </c>
      <c r="M317" s="96">
        <f t="shared" si="120"/>
        <v>0</v>
      </c>
      <c r="N317" s="96">
        <f t="shared" si="121"/>
        <v>0</v>
      </c>
      <c r="O317" s="96">
        <f t="shared" si="122"/>
        <v>0</v>
      </c>
      <c r="P317" s="196"/>
      <c r="Q317" s="196"/>
      <c r="R317" s="196"/>
      <c r="S317" s="196"/>
      <c r="T317" s="196"/>
    </row>
    <row r="318" spans="1:20" ht="28.2" thickBot="1">
      <c r="A318" s="231" t="s">
        <v>42</v>
      </c>
      <c r="B318" s="132" t="s">
        <v>59</v>
      </c>
      <c r="C318" s="132" t="s">
        <v>601</v>
      </c>
      <c r="D318" s="132" t="s">
        <v>601</v>
      </c>
      <c r="E318" s="132" t="s">
        <v>601</v>
      </c>
      <c r="F318" s="132" t="s">
        <v>601</v>
      </c>
      <c r="G318" s="132" t="s">
        <v>59</v>
      </c>
      <c r="H318" s="216" t="s">
        <v>601</v>
      </c>
      <c r="I318" s="133" t="s">
        <v>59</v>
      </c>
      <c r="J318" s="190">
        <f>SUM(J312:J317)</f>
        <v>10726011.549999999</v>
      </c>
      <c r="K318" s="190">
        <f t="shared" ref="K318:O318" si="123">SUM(K312:K317)</f>
        <v>12508072.819999998</v>
      </c>
      <c r="L318" s="190">
        <f t="shared" si="123"/>
        <v>13298042.4</v>
      </c>
      <c r="M318" s="190">
        <f t="shared" si="123"/>
        <v>13763473.302999999</v>
      </c>
      <c r="N318" s="190">
        <f t="shared" si="123"/>
        <v>14190150.489</v>
      </c>
      <c r="O318" s="190">
        <f t="shared" si="123"/>
        <v>14715177.242000001</v>
      </c>
      <c r="P318" s="314">
        <f>K318/J318*100</f>
        <v>116.61438887784901</v>
      </c>
      <c r="Q318" s="314">
        <f t="shared" ref="Q318:T318" si="124">L318/K318*100</f>
        <v>106.31567781358665</v>
      </c>
      <c r="R318" s="314">
        <f t="shared" si="124"/>
        <v>103.49999563093586</v>
      </c>
      <c r="S318" s="314">
        <f t="shared" si="124"/>
        <v>103.10006912213794</v>
      </c>
      <c r="T318" s="314">
        <f t="shared" si="124"/>
        <v>103.6999378787913</v>
      </c>
    </row>
    <row r="319" spans="1:20" ht="27.6">
      <c r="A319" s="217"/>
      <c r="B319" s="23"/>
      <c r="C319" s="23"/>
      <c r="D319" s="23"/>
      <c r="E319" s="23"/>
      <c r="F319" s="23"/>
      <c r="G319" s="23"/>
      <c r="H319" s="23"/>
      <c r="I319" s="27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</row>
    <row r="320" spans="1:20" ht="25.2">
      <c r="A320" s="518" t="s">
        <v>61</v>
      </c>
      <c r="B320" s="519"/>
      <c r="C320" s="519"/>
      <c r="D320" s="519"/>
      <c r="E320" s="519"/>
      <c r="F320" s="519"/>
      <c r="G320" s="519"/>
      <c r="H320" s="519"/>
      <c r="I320" s="519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18"/>
    </row>
    <row r="321" spans="1:20" ht="25.2">
      <c r="A321" s="233" t="s">
        <v>591</v>
      </c>
      <c r="B321" s="234"/>
      <c r="C321" s="234"/>
      <c r="D321" s="234"/>
      <c r="E321" s="234"/>
      <c r="F321" s="234"/>
      <c r="G321" s="234"/>
      <c r="H321" s="234"/>
      <c r="I321" s="235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219"/>
    </row>
    <row r="322" spans="1:20" ht="24" customHeight="1">
      <c r="A322" s="517" t="s">
        <v>65</v>
      </c>
      <c r="B322" s="517"/>
      <c r="C322" s="517"/>
      <c r="D322" s="517"/>
      <c r="E322" s="517"/>
      <c r="F322" s="517"/>
      <c r="G322" s="517"/>
      <c r="H322" s="517"/>
      <c r="I322" s="517"/>
      <c r="J322" s="517"/>
      <c r="K322" s="517"/>
      <c r="L322" s="517"/>
      <c r="M322" s="517"/>
      <c r="N322" s="517"/>
      <c r="O322" s="517"/>
      <c r="P322" s="517"/>
      <c r="Q322" s="517"/>
      <c r="R322" s="517"/>
      <c r="S322" s="517"/>
      <c r="T322" s="68"/>
    </row>
    <row r="323" spans="1:20" ht="21">
      <c r="A323" s="11"/>
      <c r="B323" s="24"/>
      <c r="C323" s="7"/>
      <c r="D323" s="7"/>
      <c r="E323" s="7"/>
      <c r="F323" s="7"/>
      <c r="G323" s="7"/>
      <c r="H323" s="7"/>
      <c r="I323" s="2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20" ht="21">
      <c r="A324" s="7"/>
      <c r="B324" s="24"/>
      <c r="C324" s="7"/>
      <c r="D324" s="7"/>
      <c r="E324" s="7"/>
      <c r="F324" s="7"/>
      <c r="G324" s="7"/>
      <c r="H324" s="7"/>
      <c r="I324" s="2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20" ht="21">
      <c r="A325" s="7"/>
      <c r="B325" s="24"/>
      <c r="C325" s="7"/>
      <c r="D325" s="7"/>
      <c r="E325" s="7"/>
      <c r="F325" s="7"/>
      <c r="G325" s="7"/>
      <c r="H325" s="7"/>
      <c r="I325" s="2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20" ht="21">
      <c r="A326" s="7"/>
      <c r="B326" s="24"/>
      <c r="C326" s="7"/>
      <c r="D326" s="7"/>
      <c r="E326" s="7"/>
      <c r="F326" s="7"/>
      <c r="G326" s="7"/>
      <c r="H326" s="7"/>
      <c r="I326" s="2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20" ht="21">
      <c r="A327" s="7"/>
      <c r="B327" s="24"/>
      <c r="C327" s="7"/>
      <c r="D327" s="7"/>
      <c r="E327" s="7"/>
      <c r="F327" s="7"/>
      <c r="G327" s="7"/>
      <c r="H327" s="7"/>
      <c r="I327" s="2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20" ht="21">
      <c r="A328" s="7"/>
      <c r="B328" s="24"/>
      <c r="C328" s="7"/>
      <c r="D328" s="7"/>
      <c r="E328" s="7"/>
      <c r="F328" s="7"/>
      <c r="G328" s="7"/>
      <c r="H328" s="7"/>
      <c r="I328" s="2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20" ht="21">
      <c r="A329" s="7"/>
      <c r="B329" s="24"/>
      <c r="C329" s="7"/>
      <c r="D329" s="7"/>
      <c r="E329" s="7"/>
      <c r="F329" s="7"/>
      <c r="G329" s="7"/>
      <c r="H329" s="7"/>
      <c r="I329" s="2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20" ht="21">
      <c r="A330" s="7"/>
      <c r="B330" s="24"/>
      <c r="C330" s="7"/>
      <c r="D330" s="7"/>
      <c r="E330" s="7"/>
      <c r="F330" s="7"/>
      <c r="G330" s="7"/>
      <c r="H330" s="7"/>
      <c r="I330" s="2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20">
      <c r="A331" s="9"/>
      <c r="B331" s="25"/>
      <c r="C331" s="9"/>
      <c r="D331" s="9"/>
      <c r="E331" s="9"/>
      <c r="F331" s="9"/>
      <c r="G331" s="9"/>
      <c r="H331" s="9"/>
      <c r="I331" s="29"/>
    </row>
    <row r="332" spans="1:20">
      <c r="A332" s="9"/>
      <c r="B332" s="25"/>
      <c r="C332" s="9"/>
      <c r="D332" s="9"/>
      <c r="E332" s="9"/>
      <c r="F332" s="9"/>
      <c r="G332" s="9"/>
      <c r="H332" s="9"/>
      <c r="I332" s="29"/>
    </row>
    <row r="333" spans="1:20">
      <c r="A333" s="9"/>
      <c r="B333" s="25"/>
      <c r="C333" s="9"/>
      <c r="D333" s="9"/>
      <c r="E333" s="9"/>
      <c r="F333" s="9"/>
      <c r="G333" s="9"/>
      <c r="H333" s="9"/>
      <c r="I333" s="29"/>
    </row>
    <row r="334" spans="1:20">
      <c r="A334" s="9"/>
      <c r="B334" s="25"/>
      <c r="C334" s="9"/>
      <c r="D334" s="9"/>
      <c r="E334" s="9"/>
      <c r="F334" s="9"/>
      <c r="G334" s="9"/>
      <c r="H334" s="9"/>
      <c r="I334" s="29"/>
    </row>
    <row r="335" spans="1:20">
      <c r="A335" s="9"/>
      <c r="B335" s="25"/>
      <c r="C335" s="9"/>
      <c r="D335" s="9"/>
      <c r="E335" s="9"/>
      <c r="F335" s="9"/>
      <c r="G335" s="9"/>
      <c r="H335" s="9"/>
      <c r="I335" s="29"/>
    </row>
    <row r="336" spans="1:20">
      <c r="A336" s="9"/>
      <c r="B336" s="25"/>
      <c r="C336" s="9"/>
      <c r="D336" s="9"/>
      <c r="E336" s="9"/>
      <c r="F336" s="9"/>
      <c r="G336" s="9"/>
      <c r="H336" s="9"/>
      <c r="I336" s="29"/>
    </row>
    <row r="337" spans="1:9">
      <c r="A337" s="9"/>
      <c r="B337" s="25"/>
      <c r="C337" s="9"/>
      <c r="D337" s="9"/>
      <c r="E337" s="9"/>
      <c r="F337" s="9"/>
      <c r="G337" s="9"/>
      <c r="H337" s="9"/>
      <c r="I337" s="29"/>
    </row>
  </sheetData>
  <sheetProtection formatCells="0" formatColumns="0" formatRows="0"/>
  <mergeCells count="16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296:T296"/>
    <mergeCell ref="A322:S322"/>
    <mergeCell ref="A320:I320"/>
    <mergeCell ref="A306:T306"/>
    <mergeCell ref="A311:T311"/>
    <mergeCell ref="A39:T39"/>
    <mergeCell ref="A9:T9"/>
  </mergeCells>
  <phoneticPr fontId="10" type="noConversion"/>
  <printOptions horizontalCentered="1"/>
  <pageMargins left="0.59055118110236227" right="0.59055118110236227" top="0.78740157480314965" bottom="0.39370078740157483" header="0" footer="0"/>
  <pageSetup paperSize="9" scale="32" fitToHeight="11" orientation="landscape" r:id="rId1"/>
  <headerFooter alignWithMargins="0"/>
  <rowBreaks count="14" manualBreakCount="14">
    <brk id="38" max="19" man="1"/>
    <brk id="59" max="16383" man="1"/>
    <brk id="82" max="19" man="1"/>
    <brk id="103" max="16383" man="1"/>
    <brk id="124" max="19" man="1"/>
    <brk id="140" max="16383" man="1"/>
    <brk id="162" max="19" man="1"/>
    <brk id="183" max="19" man="1"/>
    <brk id="204" max="19" man="1"/>
    <brk id="223" max="20" man="1"/>
    <brk id="240" max="19" man="1"/>
    <brk id="263" max="19" man="1"/>
    <brk id="275" max="19" man="1"/>
    <brk id="29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  <pageSetUpPr fitToPage="1"/>
  </sheetPr>
  <dimension ref="A1:J352"/>
  <sheetViews>
    <sheetView view="pageBreakPreview" topLeftCell="A79" zoomScale="75" workbookViewId="0">
      <selection activeCell="A92" sqref="A92:A96"/>
    </sheetView>
  </sheetViews>
  <sheetFormatPr defaultColWidth="9.109375" defaultRowHeight="13.2"/>
  <cols>
    <col min="1" max="1" width="42.6640625" style="47" customWidth="1"/>
    <col min="2" max="2" width="9.33203125" style="47" customWidth="1"/>
    <col min="3" max="5" width="14.6640625" style="34" customWidth="1"/>
    <col min="6" max="6" width="15.6640625" style="34" customWidth="1"/>
    <col min="7" max="7" width="12.33203125" style="34" customWidth="1"/>
    <col min="8" max="8" width="13.44140625" style="34" customWidth="1"/>
    <col min="9" max="9" width="13.5546875" style="34" customWidth="1"/>
    <col min="10" max="10" width="14.6640625" style="34" customWidth="1"/>
    <col min="11" max="16384" width="9.109375" style="34"/>
  </cols>
  <sheetData>
    <row r="1" spans="1:10" ht="15.6">
      <c r="A1" s="32"/>
      <c r="B1" s="32"/>
      <c r="C1" s="33"/>
      <c r="D1" s="33"/>
      <c r="E1" s="33"/>
      <c r="F1" s="563" t="s">
        <v>94</v>
      </c>
      <c r="G1" s="563"/>
      <c r="H1" s="563"/>
      <c r="I1" s="563"/>
      <c r="J1" s="563"/>
    </row>
    <row r="2" spans="1:10" ht="24.75" customHeight="1">
      <c r="A2" s="564" t="s">
        <v>95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0" ht="14.25" customHeight="1">
      <c r="A3" s="565" t="s">
        <v>96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4.25" customHeight="1">
      <c r="A4" s="35"/>
      <c r="B4" s="35"/>
      <c r="C4" s="35"/>
      <c r="D4" s="35"/>
      <c r="E4" s="35"/>
      <c r="F4" s="35"/>
      <c r="G4" s="35"/>
      <c r="H4" s="35"/>
    </row>
    <row r="5" spans="1:10" ht="22.5" customHeight="1">
      <c r="A5" s="566" t="s">
        <v>97</v>
      </c>
      <c r="B5" s="566"/>
      <c r="C5" s="566"/>
      <c r="D5" s="566"/>
      <c r="E5" s="566"/>
      <c r="F5" s="566"/>
      <c r="G5" s="566"/>
      <c r="H5" s="566"/>
      <c r="I5" s="566"/>
      <c r="J5" s="566"/>
    </row>
    <row r="6" spans="1:10" ht="15.6">
      <c r="A6" s="565" t="s">
        <v>98</v>
      </c>
      <c r="B6" s="565"/>
      <c r="C6" s="565"/>
      <c r="D6" s="565"/>
      <c r="E6" s="565"/>
      <c r="F6" s="565"/>
      <c r="G6" s="565"/>
      <c r="H6" s="565"/>
      <c r="I6" s="565"/>
      <c r="J6" s="565"/>
    </row>
    <row r="7" spans="1:10" ht="13.8" thickBot="1">
      <c r="A7" s="576"/>
      <c r="B7" s="576"/>
      <c r="C7" s="576"/>
      <c r="D7" s="576"/>
      <c r="E7" s="576"/>
      <c r="F7" s="576"/>
      <c r="G7" s="576"/>
      <c r="H7" s="576"/>
    </row>
    <row r="8" spans="1:10" ht="18.75" customHeight="1">
      <c r="A8" s="569" t="s">
        <v>99</v>
      </c>
      <c r="B8" s="567" t="s">
        <v>100</v>
      </c>
      <c r="C8" s="567" t="s">
        <v>585</v>
      </c>
      <c r="D8" s="567" t="s">
        <v>612</v>
      </c>
      <c r="E8" s="567" t="s">
        <v>613</v>
      </c>
      <c r="F8" s="555" t="s">
        <v>101</v>
      </c>
      <c r="G8" s="556"/>
      <c r="H8" s="557"/>
    </row>
    <row r="9" spans="1:10" ht="18.75" customHeight="1" thickBot="1">
      <c r="A9" s="570"/>
      <c r="B9" s="568"/>
      <c r="C9" s="568"/>
      <c r="D9" s="568"/>
      <c r="E9" s="568"/>
      <c r="F9" s="138" t="s">
        <v>206</v>
      </c>
      <c r="G9" s="139" t="s">
        <v>210</v>
      </c>
      <c r="H9" s="140" t="s">
        <v>599</v>
      </c>
    </row>
    <row r="10" spans="1:10" ht="31.5" customHeight="1">
      <c r="A10" s="136" t="s">
        <v>128</v>
      </c>
      <c r="B10" s="137" t="s">
        <v>16</v>
      </c>
      <c r="C10" s="141"/>
      <c r="D10" s="141"/>
      <c r="E10" s="141"/>
      <c r="F10" s="141"/>
      <c r="G10" s="141"/>
      <c r="H10" s="142"/>
    </row>
    <row r="11" spans="1:10" ht="33" customHeight="1">
      <c r="A11" s="36" t="s">
        <v>129</v>
      </c>
      <c r="B11" s="37" t="s">
        <v>16</v>
      </c>
      <c r="C11" s="143"/>
      <c r="D11" s="143"/>
      <c r="E11" s="143"/>
      <c r="F11" s="143"/>
      <c r="G11" s="143"/>
      <c r="H11" s="144"/>
    </row>
    <row r="12" spans="1:10" ht="36.75" customHeight="1">
      <c r="A12" s="36" t="s">
        <v>102</v>
      </c>
      <c r="B12" s="37" t="s">
        <v>103</v>
      </c>
      <c r="C12" s="168"/>
      <c r="D12" s="168"/>
      <c r="E12" s="168"/>
      <c r="F12" s="168"/>
      <c r="G12" s="168"/>
      <c r="H12" s="169"/>
    </row>
    <row r="13" spans="1:10" ht="36" customHeight="1">
      <c r="A13" s="36" t="s">
        <v>104</v>
      </c>
      <c r="B13" s="37" t="s">
        <v>103</v>
      </c>
      <c r="C13" s="168"/>
      <c r="D13" s="168"/>
      <c r="E13" s="168"/>
      <c r="F13" s="168"/>
      <c r="G13" s="168"/>
      <c r="H13" s="169"/>
    </row>
    <row r="14" spans="1:10" ht="41.25" customHeight="1">
      <c r="A14" s="36" t="s">
        <v>105</v>
      </c>
      <c r="B14" s="37" t="s">
        <v>103</v>
      </c>
      <c r="C14" s="143"/>
      <c r="D14" s="143"/>
      <c r="E14" s="143"/>
      <c r="F14" s="143"/>
      <c r="G14" s="143"/>
      <c r="H14" s="144"/>
    </row>
    <row r="15" spans="1:10" ht="35.25" customHeight="1">
      <c r="A15" s="38" t="s">
        <v>106</v>
      </c>
      <c r="B15" s="37" t="s">
        <v>16</v>
      </c>
      <c r="C15" s="143"/>
      <c r="D15" s="143"/>
      <c r="E15" s="143"/>
      <c r="F15" s="143"/>
      <c r="G15" s="143"/>
      <c r="H15" s="144"/>
    </row>
    <row r="16" spans="1:10" ht="36.75" customHeight="1">
      <c r="A16" s="36" t="s">
        <v>107</v>
      </c>
      <c r="B16" s="37" t="s">
        <v>103</v>
      </c>
      <c r="C16" s="143"/>
      <c r="D16" s="143"/>
      <c r="E16" s="143"/>
      <c r="F16" s="143"/>
      <c r="G16" s="143"/>
      <c r="H16" s="144"/>
    </row>
    <row r="17" spans="1:8" ht="43.5" customHeight="1">
      <c r="A17" s="36" t="s">
        <v>108</v>
      </c>
      <c r="B17" s="37" t="s">
        <v>103</v>
      </c>
      <c r="C17" s="143"/>
      <c r="D17" s="143"/>
      <c r="E17" s="143"/>
      <c r="F17" s="143"/>
      <c r="G17" s="143"/>
      <c r="H17" s="144"/>
    </row>
    <row r="18" spans="1:8" ht="34.5" customHeight="1">
      <c r="A18" s="36" t="s">
        <v>109</v>
      </c>
      <c r="B18" s="37" t="s">
        <v>17</v>
      </c>
      <c r="C18" s="143"/>
      <c r="D18" s="143"/>
      <c r="E18" s="143"/>
      <c r="F18" s="143"/>
      <c r="G18" s="143"/>
      <c r="H18" s="144"/>
    </row>
    <row r="19" spans="1:8" ht="30.75" customHeight="1">
      <c r="A19" s="36" t="s">
        <v>110</v>
      </c>
      <c r="B19" s="37"/>
      <c r="C19" s="143"/>
      <c r="D19" s="143"/>
      <c r="E19" s="143"/>
      <c r="F19" s="143"/>
      <c r="G19" s="143"/>
      <c r="H19" s="144"/>
    </row>
    <row r="20" spans="1:8" ht="15.6">
      <c r="A20" s="38" t="s">
        <v>111</v>
      </c>
      <c r="B20" s="37" t="s">
        <v>16</v>
      </c>
      <c r="C20" s="143"/>
      <c r="D20" s="143"/>
      <c r="E20" s="143"/>
      <c r="F20" s="143"/>
      <c r="G20" s="143"/>
      <c r="H20" s="144"/>
    </row>
    <row r="21" spans="1:8" ht="15.6">
      <c r="A21" s="38" t="s">
        <v>112</v>
      </c>
      <c r="B21" s="37" t="s">
        <v>16</v>
      </c>
      <c r="C21" s="143"/>
      <c r="D21" s="143"/>
      <c r="E21" s="143"/>
      <c r="F21" s="143"/>
      <c r="G21" s="143"/>
      <c r="H21" s="144"/>
    </row>
    <row r="22" spans="1:8" ht="15.6">
      <c r="A22" s="38" t="s">
        <v>113</v>
      </c>
      <c r="B22" s="37" t="s">
        <v>16</v>
      </c>
      <c r="C22" s="143"/>
      <c r="D22" s="143"/>
      <c r="E22" s="143"/>
      <c r="F22" s="143"/>
      <c r="G22" s="143"/>
      <c r="H22" s="144"/>
    </row>
    <row r="23" spans="1:8" ht="15.6">
      <c r="A23" s="38" t="s">
        <v>114</v>
      </c>
      <c r="B23" s="37" t="s">
        <v>16</v>
      </c>
      <c r="C23" s="143"/>
      <c r="D23" s="143"/>
      <c r="E23" s="143"/>
      <c r="F23" s="143"/>
      <c r="G23" s="143"/>
      <c r="H23" s="144"/>
    </row>
    <row r="24" spans="1:8" ht="34.5" customHeight="1">
      <c r="A24" s="36" t="s">
        <v>115</v>
      </c>
      <c r="B24" s="37"/>
      <c r="C24" s="143"/>
      <c r="D24" s="143"/>
      <c r="E24" s="143"/>
      <c r="F24" s="143"/>
      <c r="G24" s="143"/>
      <c r="H24" s="144"/>
    </row>
    <row r="25" spans="1:8" ht="15.6">
      <c r="A25" s="39" t="s">
        <v>116</v>
      </c>
      <c r="B25" s="37" t="s">
        <v>103</v>
      </c>
      <c r="C25" s="143"/>
      <c r="D25" s="143"/>
      <c r="E25" s="143"/>
      <c r="F25" s="143"/>
      <c r="G25" s="143"/>
      <c r="H25" s="144"/>
    </row>
    <row r="26" spans="1:8" ht="15.6">
      <c r="A26" s="39" t="s">
        <v>117</v>
      </c>
      <c r="B26" s="37" t="s">
        <v>103</v>
      </c>
      <c r="C26" s="143"/>
      <c r="D26" s="143"/>
      <c r="E26" s="143"/>
      <c r="F26" s="143"/>
      <c r="G26" s="143"/>
      <c r="H26" s="144"/>
    </row>
    <row r="27" spans="1:8" ht="31.2">
      <c r="A27" s="38" t="s">
        <v>118</v>
      </c>
      <c r="B27" s="37" t="s">
        <v>103</v>
      </c>
      <c r="C27" s="143"/>
      <c r="D27" s="143"/>
      <c r="E27" s="143"/>
      <c r="F27" s="143"/>
      <c r="G27" s="143"/>
      <c r="H27" s="144"/>
    </row>
    <row r="28" spans="1:8" ht="15.6">
      <c r="A28" s="39" t="s">
        <v>116</v>
      </c>
      <c r="B28" s="37" t="s">
        <v>103</v>
      </c>
      <c r="C28" s="143"/>
      <c r="D28" s="143"/>
      <c r="E28" s="143"/>
      <c r="F28" s="143"/>
      <c r="G28" s="143"/>
      <c r="H28" s="144"/>
    </row>
    <row r="29" spans="1:8" ht="15.6">
      <c r="A29" s="39" t="s">
        <v>117</v>
      </c>
      <c r="B29" s="37" t="s">
        <v>103</v>
      </c>
      <c r="C29" s="143"/>
      <c r="D29" s="143"/>
      <c r="E29" s="143"/>
      <c r="F29" s="143"/>
      <c r="G29" s="143"/>
      <c r="H29" s="144"/>
    </row>
    <row r="30" spans="1:8" ht="33" customHeight="1">
      <c r="A30" s="36" t="s">
        <v>119</v>
      </c>
      <c r="B30" s="37" t="s">
        <v>103</v>
      </c>
      <c r="C30" s="143"/>
      <c r="D30" s="143"/>
      <c r="E30" s="143"/>
      <c r="F30" s="143"/>
      <c r="G30" s="143"/>
      <c r="H30" s="144"/>
    </row>
    <row r="31" spans="1:8" ht="15.6">
      <c r="A31" s="38" t="s">
        <v>120</v>
      </c>
      <c r="B31" s="37"/>
      <c r="C31" s="143"/>
      <c r="D31" s="143"/>
      <c r="E31" s="143"/>
      <c r="F31" s="143"/>
      <c r="G31" s="143"/>
      <c r="H31" s="144"/>
    </row>
    <row r="32" spans="1:8" ht="15.6">
      <c r="A32" s="39" t="s">
        <v>0</v>
      </c>
      <c r="B32" s="37" t="s">
        <v>103</v>
      </c>
      <c r="C32" s="143"/>
      <c r="D32" s="143"/>
      <c r="E32" s="143"/>
      <c r="F32" s="143"/>
      <c r="G32" s="143"/>
      <c r="H32" s="144"/>
    </row>
    <row r="33" spans="1:10" ht="15.6">
      <c r="A33" s="39" t="s">
        <v>1</v>
      </c>
      <c r="B33" s="37" t="s">
        <v>103</v>
      </c>
      <c r="C33" s="143"/>
      <c r="D33" s="143"/>
      <c r="E33" s="143"/>
      <c r="F33" s="143"/>
      <c r="G33" s="143"/>
      <c r="H33" s="144"/>
    </row>
    <row r="34" spans="1:10" ht="15.6">
      <c r="A34" s="39" t="s">
        <v>121</v>
      </c>
      <c r="B34" s="37" t="s">
        <v>103</v>
      </c>
      <c r="C34" s="143"/>
      <c r="D34" s="143"/>
      <c r="E34" s="143"/>
      <c r="F34" s="143"/>
      <c r="G34" s="143"/>
      <c r="H34" s="144"/>
    </row>
    <row r="35" spans="1:10" ht="32.25" customHeight="1">
      <c r="A35" s="36" t="s">
        <v>122</v>
      </c>
      <c r="B35" s="37" t="s">
        <v>123</v>
      </c>
      <c r="C35" s="168"/>
      <c r="D35" s="168"/>
      <c r="E35" s="168"/>
      <c r="F35" s="168"/>
      <c r="G35" s="168"/>
      <c r="H35" s="169"/>
    </row>
    <row r="36" spans="1:10" ht="32.25" customHeight="1">
      <c r="A36" s="36" t="s">
        <v>130</v>
      </c>
      <c r="B36" s="37" t="s">
        <v>26</v>
      </c>
      <c r="C36" s="168"/>
      <c r="D36" s="168"/>
      <c r="E36" s="168"/>
      <c r="F36" s="168"/>
      <c r="G36" s="168"/>
      <c r="H36" s="169"/>
    </row>
    <row r="37" spans="1:10" ht="34.5" customHeight="1">
      <c r="A37" s="36" t="s">
        <v>31</v>
      </c>
      <c r="B37" s="37" t="s">
        <v>103</v>
      </c>
      <c r="C37" s="168"/>
      <c r="D37" s="168"/>
      <c r="E37" s="168"/>
      <c r="F37" s="168"/>
      <c r="G37" s="168"/>
      <c r="H37" s="169"/>
    </row>
    <row r="38" spans="1:10" ht="34.5" customHeight="1" thickBot="1">
      <c r="A38" s="40" t="s">
        <v>124</v>
      </c>
      <c r="B38" s="41" t="s">
        <v>103</v>
      </c>
      <c r="C38" s="170"/>
      <c r="D38" s="170"/>
      <c r="E38" s="170"/>
      <c r="F38" s="170"/>
      <c r="G38" s="170"/>
      <c r="H38" s="171"/>
    </row>
    <row r="39" spans="1:10" ht="13.5" customHeight="1">
      <c r="A39" s="42"/>
      <c r="B39" s="35"/>
      <c r="C39" s="43"/>
      <c r="D39" s="43"/>
      <c r="E39" s="43"/>
      <c r="F39" s="43"/>
      <c r="G39" s="43"/>
      <c r="H39" s="43"/>
      <c r="I39" s="43"/>
      <c r="J39" s="43"/>
    </row>
    <row r="40" spans="1:10" ht="19.5" customHeight="1" thickBot="1">
      <c r="A40" s="44"/>
      <c r="B40" s="45"/>
      <c r="C40" s="33"/>
      <c r="D40" s="33"/>
      <c r="E40" s="33"/>
      <c r="F40" s="33"/>
      <c r="G40" s="33"/>
      <c r="H40" s="33"/>
      <c r="I40" s="43"/>
      <c r="J40" s="43"/>
    </row>
    <row r="41" spans="1:10" ht="15.75" customHeight="1">
      <c r="A41" s="560" t="s">
        <v>125</v>
      </c>
      <c r="B41" s="562" t="s">
        <v>100</v>
      </c>
      <c r="C41" s="558" t="s">
        <v>585</v>
      </c>
      <c r="D41" s="558" t="s">
        <v>612</v>
      </c>
      <c r="E41" s="558" t="s">
        <v>613</v>
      </c>
      <c r="F41" s="573" t="s">
        <v>101</v>
      </c>
      <c r="G41" s="574"/>
      <c r="H41" s="575"/>
      <c r="I41" s="145"/>
      <c r="J41" s="54"/>
    </row>
    <row r="42" spans="1:10" ht="15.75" customHeight="1" thickBot="1">
      <c r="A42" s="561"/>
      <c r="B42" s="559"/>
      <c r="C42" s="559"/>
      <c r="D42" s="559"/>
      <c r="E42" s="559"/>
      <c r="F42" s="146" t="s">
        <v>206</v>
      </c>
      <c r="G42" s="55" t="s">
        <v>210</v>
      </c>
      <c r="H42" s="147" t="s">
        <v>599</v>
      </c>
      <c r="I42" s="54"/>
      <c r="J42" s="54"/>
    </row>
    <row r="43" spans="1:10" ht="31.2">
      <c r="A43" s="150"/>
      <c r="B43" s="148" t="s">
        <v>126</v>
      </c>
      <c r="C43" s="162"/>
      <c r="D43" s="162"/>
      <c r="E43" s="162"/>
      <c r="F43" s="162"/>
      <c r="G43" s="162"/>
      <c r="H43" s="163"/>
    </row>
    <row r="44" spans="1:10" ht="15.6">
      <c r="A44" s="151"/>
      <c r="B44" s="149"/>
      <c r="C44" s="164"/>
      <c r="D44" s="164"/>
      <c r="E44" s="164"/>
      <c r="F44" s="164"/>
      <c r="G44" s="164"/>
      <c r="H44" s="165"/>
    </row>
    <row r="45" spans="1:10" ht="15.6">
      <c r="A45" s="151"/>
      <c r="B45" s="149"/>
      <c r="C45" s="164"/>
      <c r="D45" s="164"/>
      <c r="E45" s="164"/>
      <c r="F45" s="164"/>
      <c r="G45" s="164"/>
      <c r="H45" s="165"/>
    </row>
    <row r="46" spans="1:10" ht="15.6">
      <c r="A46" s="151"/>
      <c r="B46" s="149"/>
      <c r="C46" s="164"/>
      <c r="D46" s="164"/>
      <c r="E46" s="164"/>
      <c r="F46" s="164"/>
      <c r="G46" s="164"/>
      <c r="H46" s="165"/>
    </row>
    <row r="47" spans="1:10" ht="15.6">
      <c r="A47" s="151"/>
      <c r="B47" s="149"/>
      <c r="C47" s="164"/>
      <c r="D47" s="164"/>
      <c r="E47" s="164"/>
      <c r="F47" s="164"/>
      <c r="G47" s="164"/>
      <c r="H47" s="165"/>
    </row>
    <row r="48" spans="1:10" ht="15.6">
      <c r="A48" s="151"/>
      <c r="B48" s="149"/>
      <c r="C48" s="164"/>
      <c r="D48" s="164"/>
      <c r="E48" s="164"/>
      <c r="F48" s="164"/>
      <c r="G48" s="164"/>
      <c r="H48" s="165"/>
    </row>
    <row r="49" spans="1:8" ht="15.6">
      <c r="A49" s="151"/>
      <c r="B49" s="149"/>
      <c r="C49" s="164"/>
      <c r="D49" s="164"/>
      <c r="E49" s="164"/>
      <c r="F49" s="164"/>
      <c r="G49" s="164"/>
      <c r="H49" s="165"/>
    </row>
    <row r="50" spans="1:8" ht="15.6">
      <c r="A50" s="151"/>
      <c r="B50" s="149"/>
      <c r="C50" s="164"/>
      <c r="D50" s="164"/>
      <c r="E50" s="164"/>
      <c r="F50" s="164"/>
      <c r="G50" s="164"/>
      <c r="H50" s="165"/>
    </row>
    <row r="51" spans="1:8" ht="15.6">
      <c r="A51" s="151"/>
      <c r="B51" s="149"/>
      <c r="C51" s="164"/>
      <c r="D51" s="164"/>
      <c r="E51" s="164"/>
      <c r="F51" s="164"/>
      <c r="G51" s="164"/>
      <c r="H51" s="165"/>
    </row>
    <row r="52" spans="1:8" ht="15.6">
      <c r="A52" s="151"/>
      <c r="B52" s="149"/>
      <c r="C52" s="164"/>
      <c r="D52" s="164"/>
      <c r="E52" s="164"/>
      <c r="F52" s="164"/>
      <c r="G52" s="164"/>
      <c r="H52" s="165"/>
    </row>
    <row r="53" spans="1:8" ht="15.6">
      <c r="A53" s="151"/>
      <c r="B53" s="149"/>
      <c r="C53" s="164"/>
      <c r="D53" s="164"/>
      <c r="E53" s="164"/>
      <c r="F53" s="164"/>
      <c r="G53" s="164"/>
      <c r="H53" s="165"/>
    </row>
    <row r="54" spans="1:8" ht="15.6">
      <c r="A54" s="151"/>
      <c r="B54" s="149"/>
      <c r="C54" s="164"/>
      <c r="D54" s="164"/>
      <c r="E54" s="164"/>
      <c r="F54" s="164"/>
      <c r="G54" s="164"/>
      <c r="H54" s="165"/>
    </row>
    <row r="55" spans="1:8" ht="15.6">
      <c r="A55" s="151"/>
      <c r="B55" s="149"/>
      <c r="C55" s="164"/>
      <c r="D55" s="164"/>
      <c r="E55" s="164"/>
      <c r="F55" s="164"/>
      <c r="G55" s="164"/>
      <c r="H55" s="165"/>
    </row>
    <row r="56" spans="1:8" ht="15.6">
      <c r="A56" s="151"/>
      <c r="B56" s="149"/>
      <c r="C56" s="164"/>
      <c r="D56" s="164"/>
      <c r="E56" s="164"/>
      <c r="F56" s="164"/>
      <c r="G56" s="164"/>
      <c r="H56" s="165"/>
    </row>
    <row r="57" spans="1:8" ht="15.6">
      <c r="A57" s="151"/>
      <c r="B57" s="149"/>
      <c r="C57" s="164"/>
      <c r="D57" s="164"/>
      <c r="E57" s="164"/>
      <c r="F57" s="164"/>
      <c r="G57" s="164"/>
      <c r="H57" s="165"/>
    </row>
    <row r="58" spans="1:8" ht="15.6">
      <c r="A58" s="151"/>
      <c r="B58" s="149"/>
      <c r="C58" s="164"/>
      <c r="D58" s="164"/>
      <c r="E58" s="164"/>
      <c r="F58" s="164"/>
      <c r="G58" s="164"/>
      <c r="H58" s="165"/>
    </row>
    <row r="59" spans="1:8" ht="15.6">
      <c r="A59" s="151"/>
      <c r="B59" s="149"/>
      <c r="C59" s="164"/>
      <c r="D59" s="164"/>
      <c r="E59" s="164"/>
      <c r="F59" s="164"/>
      <c r="G59" s="164"/>
      <c r="H59" s="165"/>
    </row>
    <row r="60" spans="1:8" ht="15.6">
      <c r="A60" s="151"/>
      <c r="B60" s="149"/>
      <c r="C60" s="164"/>
      <c r="D60" s="164"/>
      <c r="E60" s="164"/>
      <c r="F60" s="164"/>
      <c r="G60" s="164"/>
      <c r="H60" s="165"/>
    </row>
    <row r="61" spans="1:8" ht="15.6">
      <c r="A61" s="151"/>
      <c r="B61" s="149"/>
      <c r="C61" s="164"/>
      <c r="D61" s="164"/>
      <c r="E61" s="164"/>
      <c r="F61" s="164"/>
      <c r="G61" s="164"/>
      <c r="H61" s="165"/>
    </row>
    <row r="62" spans="1:8" ht="15.6">
      <c r="A62" s="151"/>
      <c r="B62" s="149"/>
      <c r="C62" s="164"/>
      <c r="D62" s="164"/>
      <c r="E62" s="164"/>
      <c r="F62" s="164"/>
      <c r="G62" s="164"/>
      <c r="H62" s="165"/>
    </row>
    <row r="63" spans="1:8" ht="15.6">
      <c r="A63" s="151"/>
      <c r="B63" s="149"/>
      <c r="C63" s="164"/>
      <c r="D63" s="164"/>
      <c r="E63" s="164"/>
      <c r="F63" s="164"/>
      <c r="G63" s="164"/>
      <c r="H63" s="165"/>
    </row>
    <row r="64" spans="1:8" ht="15.6">
      <c r="A64" s="151"/>
      <c r="B64" s="149"/>
      <c r="C64" s="164"/>
      <c r="D64" s="164"/>
      <c r="E64" s="164"/>
      <c r="F64" s="164"/>
      <c r="G64" s="164"/>
      <c r="H64" s="165"/>
    </row>
    <row r="65" spans="1:10" ht="15.6">
      <c r="A65" s="151"/>
      <c r="B65" s="149"/>
      <c r="C65" s="164"/>
      <c r="D65" s="164"/>
      <c r="E65" s="164"/>
      <c r="F65" s="164"/>
      <c r="G65" s="164"/>
      <c r="H65" s="165"/>
    </row>
    <row r="66" spans="1:10" ht="15.6">
      <c r="A66" s="151"/>
      <c r="B66" s="149"/>
      <c r="C66" s="164"/>
      <c r="D66" s="164"/>
      <c r="E66" s="164"/>
      <c r="F66" s="164"/>
      <c r="G66" s="164"/>
      <c r="H66" s="165"/>
    </row>
    <row r="67" spans="1:10" ht="22.5" customHeight="1" thickBot="1">
      <c r="A67" s="152"/>
      <c r="B67" s="153"/>
      <c r="C67" s="166"/>
      <c r="D67" s="166"/>
      <c r="E67" s="166"/>
      <c r="F67" s="166"/>
      <c r="G67" s="166"/>
      <c r="H67" s="167"/>
    </row>
    <row r="68" spans="1:10" s="54" customFormat="1" ht="22.5" customHeight="1">
      <c r="A68" s="51"/>
      <c r="B68" s="51"/>
      <c r="C68" s="43"/>
      <c r="D68" s="43"/>
      <c r="E68" s="43"/>
      <c r="F68" s="43"/>
      <c r="G68" s="43"/>
      <c r="H68" s="43"/>
      <c r="I68" s="43"/>
      <c r="J68" s="43"/>
    </row>
    <row r="69" spans="1:10" s="54" customFormat="1" ht="22.5" customHeight="1" thickBot="1">
      <c r="A69" s="564" t="s">
        <v>627</v>
      </c>
      <c r="B69" s="564"/>
      <c r="C69" s="564"/>
      <c r="D69" s="564"/>
      <c r="E69" s="564"/>
      <c r="F69" s="564"/>
      <c r="G69" s="564"/>
      <c r="H69" s="564"/>
      <c r="I69" s="564"/>
      <c r="J69" s="564"/>
    </row>
    <row r="70" spans="1:10" s="54" customFormat="1" ht="63.75" customHeight="1">
      <c r="A70" s="571" t="s">
        <v>176</v>
      </c>
      <c r="B70" s="551" t="s">
        <v>145</v>
      </c>
      <c r="C70" s="552"/>
      <c r="D70" s="547" t="s">
        <v>146</v>
      </c>
      <c r="E70" s="547" t="s">
        <v>147</v>
      </c>
      <c r="F70" s="577" t="s">
        <v>150</v>
      </c>
      <c r="G70" s="574"/>
      <c r="H70" s="578"/>
      <c r="I70" s="547" t="s">
        <v>151</v>
      </c>
      <c r="J70" s="549" t="s">
        <v>132</v>
      </c>
    </row>
    <row r="71" spans="1:10" s="54" customFormat="1" ht="36.75" customHeight="1" thickBot="1">
      <c r="A71" s="572"/>
      <c r="B71" s="553"/>
      <c r="C71" s="554"/>
      <c r="D71" s="548"/>
      <c r="E71" s="548"/>
      <c r="F71" s="135" t="s">
        <v>148</v>
      </c>
      <c r="G71" s="135" t="s">
        <v>149</v>
      </c>
      <c r="H71" s="135" t="s">
        <v>134</v>
      </c>
      <c r="I71" s="548"/>
      <c r="J71" s="550"/>
    </row>
    <row r="72" spans="1:10" s="54" customFormat="1" ht="36.75" customHeight="1">
      <c r="A72" s="540" t="s">
        <v>136</v>
      </c>
      <c r="B72" s="543" t="s">
        <v>592</v>
      </c>
      <c r="C72" s="544"/>
      <c r="D72" s="154"/>
      <c r="E72" s="154"/>
      <c r="F72" s="154"/>
      <c r="G72" s="154"/>
      <c r="H72" s="154"/>
      <c r="I72" s="154"/>
      <c r="J72" s="155"/>
    </row>
    <row r="73" spans="1:10" s="54" customFormat="1" ht="36.75" customHeight="1">
      <c r="A73" s="541"/>
      <c r="B73" s="545">
        <v>2018</v>
      </c>
      <c r="C73" s="545">
        <v>2013</v>
      </c>
      <c r="D73" s="156"/>
      <c r="E73" s="156"/>
      <c r="F73" s="156"/>
      <c r="G73" s="156"/>
      <c r="H73" s="156"/>
      <c r="I73" s="156"/>
      <c r="J73" s="157"/>
    </row>
    <row r="74" spans="1:10" s="54" customFormat="1" ht="36.75" customHeight="1">
      <c r="A74" s="541"/>
      <c r="B74" s="545">
        <v>2019</v>
      </c>
      <c r="C74" s="545">
        <v>2013</v>
      </c>
      <c r="D74" s="158"/>
      <c r="E74" s="158"/>
      <c r="F74" s="158"/>
      <c r="G74" s="158"/>
      <c r="H74" s="158"/>
      <c r="I74" s="158"/>
      <c r="J74" s="159"/>
    </row>
    <row r="75" spans="1:10" s="54" customFormat="1" ht="36.75" customHeight="1">
      <c r="A75" s="541"/>
      <c r="B75" s="545">
        <v>2020</v>
      </c>
      <c r="C75" s="545">
        <v>2013</v>
      </c>
      <c r="D75" s="158"/>
      <c r="E75" s="158"/>
      <c r="F75" s="158"/>
      <c r="G75" s="158"/>
      <c r="H75" s="158"/>
      <c r="I75" s="158"/>
      <c r="J75" s="159"/>
    </row>
    <row r="76" spans="1:10" s="54" customFormat="1" ht="36.75" customHeight="1" thickBot="1">
      <c r="A76" s="542"/>
      <c r="B76" s="546">
        <v>2021</v>
      </c>
      <c r="C76" s="546">
        <v>2013</v>
      </c>
      <c r="D76" s="160"/>
      <c r="E76" s="160"/>
      <c r="F76" s="160"/>
      <c r="G76" s="160"/>
      <c r="H76" s="160"/>
      <c r="I76" s="160"/>
      <c r="J76" s="161"/>
    </row>
    <row r="77" spans="1:10" s="54" customFormat="1" ht="36.75" customHeight="1">
      <c r="A77" s="540" t="s">
        <v>152</v>
      </c>
      <c r="B77" s="543" t="s">
        <v>592</v>
      </c>
      <c r="C77" s="544"/>
      <c r="D77" s="154"/>
      <c r="E77" s="154"/>
      <c r="F77" s="154"/>
      <c r="G77" s="154"/>
      <c r="H77" s="154"/>
      <c r="I77" s="154"/>
      <c r="J77" s="155"/>
    </row>
    <row r="78" spans="1:10" s="54" customFormat="1" ht="36.75" customHeight="1">
      <c r="A78" s="541"/>
      <c r="B78" s="545">
        <v>2018</v>
      </c>
      <c r="C78" s="545">
        <v>2013</v>
      </c>
      <c r="D78" s="158"/>
      <c r="E78" s="158"/>
      <c r="F78" s="158"/>
      <c r="G78" s="158"/>
      <c r="H78" s="158"/>
      <c r="I78" s="158"/>
      <c r="J78" s="159"/>
    </row>
    <row r="79" spans="1:10" s="54" customFormat="1" ht="36.75" customHeight="1">
      <c r="A79" s="541"/>
      <c r="B79" s="545">
        <v>2019</v>
      </c>
      <c r="C79" s="545">
        <v>2013</v>
      </c>
      <c r="D79" s="158"/>
      <c r="E79" s="158"/>
      <c r="F79" s="158"/>
      <c r="G79" s="158"/>
      <c r="H79" s="158"/>
      <c r="I79" s="158"/>
      <c r="J79" s="159"/>
    </row>
    <row r="80" spans="1:10" s="54" customFormat="1" ht="36.75" customHeight="1">
      <c r="A80" s="541"/>
      <c r="B80" s="545">
        <v>2020</v>
      </c>
      <c r="C80" s="545">
        <v>2013</v>
      </c>
      <c r="D80" s="158"/>
      <c r="E80" s="158"/>
      <c r="F80" s="158"/>
      <c r="G80" s="158"/>
      <c r="H80" s="158"/>
      <c r="I80" s="158"/>
      <c r="J80" s="159"/>
    </row>
    <row r="81" spans="1:10" s="54" customFormat="1" ht="36.75" customHeight="1" thickBot="1">
      <c r="A81" s="542"/>
      <c r="B81" s="546">
        <v>2021</v>
      </c>
      <c r="C81" s="546">
        <v>2013</v>
      </c>
      <c r="D81" s="160"/>
      <c r="E81" s="160"/>
      <c r="F81" s="160"/>
      <c r="G81" s="160"/>
      <c r="H81" s="160"/>
      <c r="I81" s="160"/>
      <c r="J81" s="161"/>
    </row>
    <row r="82" spans="1:10" s="54" customFormat="1" ht="36.75" customHeight="1">
      <c r="A82" s="540" t="s">
        <v>614</v>
      </c>
      <c r="B82" s="543" t="s">
        <v>592</v>
      </c>
      <c r="C82" s="544"/>
      <c r="D82" s="154"/>
      <c r="E82" s="154"/>
      <c r="F82" s="154"/>
      <c r="G82" s="154"/>
      <c r="H82" s="154"/>
      <c r="I82" s="154"/>
      <c r="J82" s="155"/>
    </row>
    <row r="83" spans="1:10" s="54" customFormat="1" ht="36.75" customHeight="1">
      <c r="A83" s="541"/>
      <c r="B83" s="545">
        <v>2018</v>
      </c>
      <c r="C83" s="545">
        <v>2013</v>
      </c>
      <c r="D83" s="156"/>
      <c r="E83" s="156"/>
      <c r="F83" s="156"/>
      <c r="G83" s="156"/>
      <c r="H83" s="156"/>
      <c r="I83" s="156"/>
      <c r="J83" s="157"/>
    </row>
    <row r="84" spans="1:10" s="54" customFormat="1" ht="36.75" customHeight="1">
      <c r="A84" s="541"/>
      <c r="B84" s="545">
        <v>2019</v>
      </c>
      <c r="C84" s="545">
        <v>2013</v>
      </c>
      <c r="D84" s="158"/>
      <c r="E84" s="158"/>
      <c r="F84" s="158"/>
      <c r="G84" s="158"/>
      <c r="H84" s="158"/>
      <c r="I84" s="158"/>
      <c r="J84" s="159"/>
    </row>
    <row r="85" spans="1:10" s="54" customFormat="1" ht="36.75" customHeight="1">
      <c r="A85" s="541"/>
      <c r="B85" s="545">
        <v>2020</v>
      </c>
      <c r="C85" s="545">
        <v>2013</v>
      </c>
      <c r="D85" s="158"/>
      <c r="E85" s="158"/>
      <c r="F85" s="158"/>
      <c r="G85" s="158"/>
      <c r="H85" s="158"/>
      <c r="I85" s="158"/>
      <c r="J85" s="159"/>
    </row>
    <row r="86" spans="1:10" s="54" customFormat="1" ht="36.75" customHeight="1" thickBot="1">
      <c r="A86" s="542"/>
      <c r="B86" s="546">
        <v>2021</v>
      </c>
      <c r="C86" s="546">
        <v>2013</v>
      </c>
      <c r="D86" s="160"/>
      <c r="E86" s="160"/>
      <c r="F86" s="160"/>
      <c r="G86" s="160"/>
      <c r="H86" s="160"/>
      <c r="I86" s="160"/>
      <c r="J86" s="161"/>
    </row>
    <row r="87" spans="1:10" s="54" customFormat="1" ht="36.75" customHeight="1">
      <c r="A87" s="540" t="s">
        <v>615</v>
      </c>
      <c r="B87" s="543" t="s">
        <v>592</v>
      </c>
      <c r="C87" s="544"/>
      <c r="D87" s="154"/>
      <c r="E87" s="154"/>
      <c r="F87" s="154"/>
      <c r="G87" s="154"/>
      <c r="H87" s="154"/>
      <c r="I87" s="154"/>
      <c r="J87" s="155"/>
    </row>
    <row r="88" spans="1:10" s="54" customFormat="1" ht="36.75" customHeight="1">
      <c r="A88" s="541"/>
      <c r="B88" s="545">
        <v>2018</v>
      </c>
      <c r="C88" s="545">
        <v>2013</v>
      </c>
      <c r="D88" s="158"/>
      <c r="E88" s="158"/>
      <c r="F88" s="158"/>
      <c r="G88" s="158"/>
      <c r="H88" s="158"/>
      <c r="I88" s="158"/>
      <c r="J88" s="159"/>
    </row>
    <row r="89" spans="1:10" s="54" customFormat="1" ht="36.75" customHeight="1">
      <c r="A89" s="541"/>
      <c r="B89" s="545">
        <v>2019</v>
      </c>
      <c r="C89" s="545">
        <v>2013</v>
      </c>
      <c r="D89" s="158"/>
      <c r="E89" s="158"/>
      <c r="F89" s="158"/>
      <c r="G89" s="158"/>
      <c r="H89" s="158"/>
      <c r="I89" s="158"/>
      <c r="J89" s="159"/>
    </row>
    <row r="90" spans="1:10" s="54" customFormat="1" ht="36.75" customHeight="1">
      <c r="A90" s="541"/>
      <c r="B90" s="545">
        <v>2020</v>
      </c>
      <c r="C90" s="545">
        <v>2013</v>
      </c>
      <c r="D90" s="158"/>
      <c r="E90" s="158"/>
      <c r="F90" s="158"/>
      <c r="G90" s="158"/>
      <c r="H90" s="158"/>
      <c r="I90" s="158"/>
      <c r="J90" s="159"/>
    </row>
    <row r="91" spans="1:10" s="54" customFormat="1" ht="36.75" customHeight="1" thickBot="1">
      <c r="A91" s="542"/>
      <c r="B91" s="546">
        <v>2021</v>
      </c>
      <c r="C91" s="546">
        <v>2013</v>
      </c>
      <c r="D91" s="160"/>
      <c r="E91" s="160"/>
      <c r="F91" s="160"/>
      <c r="G91" s="160"/>
      <c r="H91" s="160"/>
      <c r="I91" s="160"/>
      <c r="J91" s="161"/>
    </row>
    <row r="92" spans="1:10" s="54" customFormat="1" ht="36.75" customHeight="1">
      <c r="A92" s="540" t="s">
        <v>616</v>
      </c>
      <c r="B92" s="543" t="s">
        <v>592</v>
      </c>
      <c r="C92" s="544"/>
      <c r="D92" s="154"/>
      <c r="E92" s="154"/>
      <c r="F92" s="154"/>
      <c r="G92" s="154"/>
      <c r="H92" s="154"/>
      <c r="I92" s="154"/>
      <c r="J92" s="155"/>
    </row>
    <row r="93" spans="1:10" s="54" customFormat="1" ht="36.75" customHeight="1">
      <c r="A93" s="541"/>
      <c r="B93" s="545">
        <v>2018</v>
      </c>
      <c r="C93" s="545">
        <v>2013</v>
      </c>
      <c r="D93" s="156"/>
      <c r="E93" s="156"/>
      <c r="F93" s="156"/>
      <c r="G93" s="156"/>
      <c r="H93" s="156"/>
      <c r="I93" s="156"/>
      <c r="J93" s="157"/>
    </row>
    <row r="94" spans="1:10" s="54" customFormat="1" ht="36.75" customHeight="1">
      <c r="A94" s="541"/>
      <c r="B94" s="545">
        <v>2019</v>
      </c>
      <c r="C94" s="545">
        <v>2013</v>
      </c>
      <c r="D94" s="158"/>
      <c r="E94" s="158"/>
      <c r="F94" s="158"/>
      <c r="G94" s="158"/>
      <c r="H94" s="158"/>
      <c r="I94" s="158"/>
      <c r="J94" s="159"/>
    </row>
    <row r="95" spans="1:10" s="54" customFormat="1" ht="36.75" customHeight="1">
      <c r="A95" s="541"/>
      <c r="B95" s="545">
        <v>2020</v>
      </c>
      <c r="C95" s="545">
        <v>2013</v>
      </c>
      <c r="D95" s="158"/>
      <c r="E95" s="158"/>
      <c r="F95" s="158"/>
      <c r="G95" s="158"/>
      <c r="H95" s="158"/>
      <c r="I95" s="158"/>
      <c r="J95" s="159"/>
    </row>
    <row r="96" spans="1:10" s="54" customFormat="1" ht="36.75" customHeight="1" thickBot="1">
      <c r="A96" s="542"/>
      <c r="B96" s="546">
        <v>2021</v>
      </c>
      <c r="C96" s="546">
        <v>2013</v>
      </c>
      <c r="D96" s="160"/>
      <c r="E96" s="160"/>
      <c r="F96" s="160"/>
      <c r="G96" s="160"/>
      <c r="H96" s="160"/>
      <c r="I96" s="160"/>
      <c r="J96" s="161"/>
    </row>
    <row r="97" spans="1:10" s="54" customFormat="1" ht="36.75" customHeight="1">
      <c r="A97" s="540" t="s">
        <v>617</v>
      </c>
      <c r="B97" s="543" t="s">
        <v>592</v>
      </c>
      <c r="C97" s="544"/>
      <c r="D97" s="154"/>
      <c r="E97" s="154"/>
      <c r="F97" s="154"/>
      <c r="G97" s="154"/>
      <c r="H97" s="154"/>
      <c r="I97" s="154"/>
      <c r="J97" s="155"/>
    </row>
    <row r="98" spans="1:10" s="54" customFormat="1" ht="36.75" customHeight="1">
      <c r="A98" s="541"/>
      <c r="B98" s="545">
        <v>2018</v>
      </c>
      <c r="C98" s="545">
        <v>2013</v>
      </c>
      <c r="D98" s="158"/>
      <c r="E98" s="158"/>
      <c r="F98" s="158"/>
      <c r="G98" s="158"/>
      <c r="H98" s="158"/>
      <c r="I98" s="158"/>
      <c r="J98" s="159"/>
    </row>
    <row r="99" spans="1:10" s="54" customFormat="1" ht="36.75" customHeight="1">
      <c r="A99" s="541"/>
      <c r="B99" s="545">
        <v>2019</v>
      </c>
      <c r="C99" s="545">
        <v>2013</v>
      </c>
      <c r="D99" s="158"/>
      <c r="E99" s="158"/>
      <c r="F99" s="158"/>
      <c r="G99" s="158"/>
      <c r="H99" s="158"/>
      <c r="I99" s="158"/>
      <c r="J99" s="159"/>
    </row>
    <row r="100" spans="1:10" s="54" customFormat="1" ht="36.75" customHeight="1">
      <c r="A100" s="541"/>
      <c r="B100" s="545">
        <v>2020</v>
      </c>
      <c r="C100" s="545">
        <v>2013</v>
      </c>
      <c r="D100" s="158"/>
      <c r="E100" s="158"/>
      <c r="F100" s="158"/>
      <c r="G100" s="158"/>
      <c r="H100" s="158"/>
      <c r="I100" s="158"/>
      <c r="J100" s="159"/>
    </row>
    <row r="101" spans="1:10" s="54" customFormat="1" ht="36.75" customHeight="1" thickBot="1">
      <c r="A101" s="542"/>
      <c r="B101" s="546">
        <v>2021</v>
      </c>
      <c r="C101" s="546">
        <v>2013</v>
      </c>
      <c r="D101" s="160"/>
      <c r="E101" s="160"/>
      <c r="F101" s="160"/>
      <c r="G101" s="160"/>
      <c r="H101" s="160"/>
      <c r="I101" s="160"/>
      <c r="J101" s="161"/>
    </row>
    <row r="102" spans="1:10" s="54" customFormat="1" ht="36.75" customHeight="1">
      <c r="A102" s="540" t="s">
        <v>618</v>
      </c>
      <c r="B102" s="543" t="s">
        <v>592</v>
      </c>
      <c r="C102" s="544"/>
      <c r="D102" s="154"/>
      <c r="E102" s="154"/>
      <c r="F102" s="154"/>
      <c r="G102" s="154"/>
      <c r="H102" s="154"/>
      <c r="I102" s="154"/>
      <c r="J102" s="155"/>
    </row>
    <row r="103" spans="1:10" s="54" customFormat="1" ht="36.75" customHeight="1">
      <c r="A103" s="541"/>
      <c r="B103" s="545">
        <v>2018</v>
      </c>
      <c r="C103" s="545">
        <v>2013</v>
      </c>
      <c r="D103" s="156"/>
      <c r="E103" s="156"/>
      <c r="F103" s="156"/>
      <c r="G103" s="156"/>
      <c r="H103" s="156"/>
      <c r="I103" s="156"/>
      <c r="J103" s="157"/>
    </row>
    <row r="104" spans="1:10" s="54" customFormat="1" ht="36.75" customHeight="1">
      <c r="A104" s="541"/>
      <c r="B104" s="545">
        <v>2019</v>
      </c>
      <c r="C104" s="545">
        <v>2013</v>
      </c>
      <c r="D104" s="158"/>
      <c r="E104" s="158"/>
      <c r="F104" s="158"/>
      <c r="G104" s="158"/>
      <c r="H104" s="158"/>
      <c r="I104" s="158"/>
      <c r="J104" s="159"/>
    </row>
    <row r="105" spans="1:10" s="54" customFormat="1" ht="36.75" customHeight="1">
      <c r="A105" s="541"/>
      <c r="B105" s="545">
        <v>2020</v>
      </c>
      <c r="C105" s="545">
        <v>2013</v>
      </c>
      <c r="D105" s="158"/>
      <c r="E105" s="158"/>
      <c r="F105" s="158"/>
      <c r="G105" s="158"/>
      <c r="H105" s="158"/>
      <c r="I105" s="158"/>
      <c r="J105" s="159"/>
    </row>
    <row r="106" spans="1:10" s="54" customFormat="1" ht="36.75" customHeight="1" thickBot="1">
      <c r="A106" s="542"/>
      <c r="B106" s="546">
        <v>2021</v>
      </c>
      <c r="C106" s="546">
        <v>2013</v>
      </c>
      <c r="D106" s="160"/>
      <c r="E106" s="160"/>
      <c r="F106" s="160"/>
      <c r="G106" s="160"/>
      <c r="H106" s="160"/>
      <c r="I106" s="160"/>
      <c r="J106" s="161"/>
    </row>
    <row r="107" spans="1:10" s="54" customFormat="1" ht="36.75" customHeight="1">
      <c r="A107" s="540" t="s">
        <v>619</v>
      </c>
      <c r="B107" s="543" t="s">
        <v>592</v>
      </c>
      <c r="C107" s="544"/>
      <c r="D107" s="154"/>
      <c r="E107" s="154"/>
      <c r="F107" s="154"/>
      <c r="G107" s="154"/>
      <c r="H107" s="154"/>
      <c r="I107" s="154"/>
      <c r="J107" s="155"/>
    </row>
    <row r="108" spans="1:10" s="54" customFormat="1" ht="36.75" customHeight="1">
      <c r="A108" s="541"/>
      <c r="B108" s="545">
        <v>2018</v>
      </c>
      <c r="C108" s="545">
        <v>2013</v>
      </c>
      <c r="D108" s="158"/>
      <c r="E108" s="158"/>
      <c r="F108" s="158"/>
      <c r="G108" s="158"/>
      <c r="H108" s="158"/>
      <c r="I108" s="158"/>
      <c r="J108" s="159"/>
    </row>
    <row r="109" spans="1:10" s="54" customFormat="1" ht="36.75" customHeight="1">
      <c r="A109" s="541"/>
      <c r="B109" s="545">
        <v>2019</v>
      </c>
      <c r="C109" s="545">
        <v>2013</v>
      </c>
      <c r="D109" s="158"/>
      <c r="E109" s="158"/>
      <c r="F109" s="158"/>
      <c r="G109" s="158"/>
      <c r="H109" s="158"/>
      <c r="I109" s="158"/>
      <c r="J109" s="159"/>
    </row>
    <row r="110" spans="1:10" s="54" customFormat="1" ht="36.75" customHeight="1">
      <c r="A110" s="541"/>
      <c r="B110" s="545">
        <v>2020</v>
      </c>
      <c r="C110" s="545">
        <v>2013</v>
      </c>
      <c r="D110" s="158"/>
      <c r="E110" s="158"/>
      <c r="F110" s="158"/>
      <c r="G110" s="158"/>
      <c r="H110" s="158"/>
      <c r="I110" s="158"/>
      <c r="J110" s="159"/>
    </row>
    <row r="111" spans="1:10" s="54" customFormat="1" ht="36.75" customHeight="1" thickBot="1">
      <c r="A111" s="542"/>
      <c r="B111" s="546">
        <v>2021</v>
      </c>
      <c r="C111" s="546">
        <v>2013</v>
      </c>
      <c r="D111" s="160"/>
      <c r="E111" s="160"/>
      <c r="F111" s="160"/>
      <c r="G111" s="160"/>
      <c r="H111" s="160"/>
      <c r="I111" s="160"/>
      <c r="J111" s="161"/>
    </row>
    <row r="112" spans="1:10" s="54" customFormat="1" ht="36.75" customHeight="1">
      <c r="A112" s="540" t="s">
        <v>620</v>
      </c>
      <c r="B112" s="543" t="s">
        <v>592</v>
      </c>
      <c r="C112" s="544"/>
      <c r="D112" s="154"/>
      <c r="E112" s="154"/>
      <c r="F112" s="154"/>
      <c r="G112" s="154"/>
      <c r="H112" s="154"/>
      <c r="I112" s="154"/>
      <c r="J112" s="155"/>
    </row>
    <row r="113" spans="1:10" s="54" customFormat="1" ht="36.75" customHeight="1">
      <c r="A113" s="541"/>
      <c r="B113" s="545">
        <v>2018</v>
      </c>
      <c r="C113" s="545">
        <v>2013</v>
      </c>
      <c r="D113" s="156"/>
      <c r="E113" s="156"/>
      <c r="F113" s="156"/>
      <c r="G113" s="156"/>
      <c r="H113" s="156"/>
      <c r="I113" s="156"/>
      <c r="J113" s="157"/>
    </row>
    <row r="114" spans="1:10" s="54" customFormat="1" ht="36.75" customHeight="1">
      <c r="A114" s="541"/>
      <c r="B114" s="545">
        <v>2019</v>
      </c>
      <c r="C114" s="545">
        <v>2013</v>
      </c>
      <c r="D114" s="158"/>
      <c r="E114" s="158"/>
      <c r="F114" s="158"/>
      <c r="G114" s="158"/>
      <c r="H114" s="158"/>
      <c r="I114" s="158"/>
      <c r="J114" s="159"/>
    </row>
    <row r="115" spans="1:10" s="54" customFormat="1" ht="36.75" customHeight="1">
      <c r="A115" s="541"/>
      <c r="B115" s="545">
        <v>2020</v>
      </c>
      <c r="C115" s="545">
        <v>2013</v>
      </c>
      <c r="D115" s="158"/>
      <c r="E115" s="158"/>
      <c r="F115" s="158"/>
      <c r="G115" s="158"/>
      <c r="H115" s="158"/>
      <c r="I115" s="158"/>
      <c r="J115" s="159"/>
    </row>
    <row r="116" spans="1:10" s="54" customFormat="1" ht="36.75" customHeight="1" thickBot="1">
      <c r="A116" s="542"/>
      <c r="B116" s="546">
        <v>2021</v>
      </c>
      <c r="C116" s="546">
        <v>2013</v>
      </c>
      <c r="D116" s="160"/>
      <c r="E116" s="160"/>
      <c r="F116" s="160"/>
      <c r="G116" s="160"/>
      <c r="H116" s="160"/>
      <c r="I116" s="160"/>
      <c r="J116" s="161"/>
    </row>
    <row r="117" spans="1:10" s="54" customFormat="1" ht="36.75" customHeight="1">
      <c r="A117" s="540" t="s">
        <v>621</v>
      </c>
      <c r="B117" s="543" t="s">
        <v>592</v>
      </c>
      <c r="C117" s="544"/>
      <c r="D117" s="154"/>
      <c r="E117" s="154"/>
      <c r="F117" s="154"/>
      <c r="G117" s="154"/>
      <c r="H117" s="154"/>
      <c r="I117" s="154"/>
      <c r="J117" s="155"/>
    </row>
    <row r="118" spans="1:10" s="54" customFormat="1" ht="36.75" customHeight="1">
      <c r="A118" s="541"/>
      <c r="B118" s="545">
        <v>2018</v>
      </c>
      <c r="C118" s="545">
        <v>2013</v>
      </c>
      <c r="D118" s="158"/>
      <c r="E118" s="158"/>
      <c r="F118" s="158"/>
      <c r="G118" s="158"/>
      <c r="H118" s="158"/>
      <c r="I118" s="158"/>
      <c r="J118" s="159"/>
    </row>
    <row r="119" spans="1:10" s="54" customFormat="1" ht="36.75" customHeight="1">
      <c r="A119" s="541"/>
      <c r="B119" s="545">
        <v>2019</v>
      </c>
      <c r="C119" s="545">
        <v>2013</v>
      </c>
      <c r="D119" s="158"/>
      <c r="E119" s="158"/>
      <c r="F119" s="158"/>
      <c r="G119" s="158"/>
      <c r="H119" s="158"/>
      <c r="I119" s="158"/>
      <c r="J119" s="159"/>
    </row>
    <row r="120" spans="1:10" s="54" customFormat="1" ht="36.75" customHeight="1">
      <c r="A120" s="541"/>
      <c r="B120" s="545">
        <v>2020</v>
      </c>
      <c r="C120" s="545">
        <v>2013</v>
      </c>
      <c r="D120" s="158"/>
      <c r="E120" s="158"/>
      <c r="F120" s="158"/>
      <c r="G120" s="158"/>
      <c r="H120" s="158"/>
      <c r="I120" s="158"/>
      <c r="J120" s="159"/>
    </row>
    <row r="121" spans="1:10" s="54" customFormat="1" ht="36.75" customHeight="1" thickBot="1">
      <c r="A121" s="542"/>
      <c r="B121" s="546">
        <v>2021</v>
      </c>
      <c r="C121" s="546">
        <v>2013</v>
      </c>
      <c r="D121" s="160"/>
      <c r="E121" s="160"/>
      <c r="F121" s="160"/>
      <c r="G121" s="160"/>
      <c r="H121" s="160"/>
      <c r="I121" s="160"/>
      <c r="J121" s="161"/>
    </row>
    <row r="122" spans="1:10" s="54" customFormat="1" ht="36.75" customHeight="1">
      <c r="A122" s="540" t="s">
        <v>622</v>
      </c>
      <c r="B122" s="543" t="s">
        <v>592</v>
      </c>
      <c r="C122" s="544"/>
      <c r="D122" s="154"/>
      <c r="E122" s="154"/>
      <c r="F122" s="154"/>
      <c r="G122" s="154"/>
      <c r="H122" s="154"/>
      <c r="I122" s="154"/>
      <c r="J122" s="155"/>
    </row>
    <row r="123" spans="1:10" s="54" customFormat="1" ht="36.75" customHeight="1">
      <c r="A123" s="541"/>
      <c r="B123" s="545">
        <v>2018</v>
      </c>
      <c r="C123" s="545">
        <v>2013</v>
      </c>
      <c r="D123" s="156"/>
      <c r="E123" s="156"/>
      <c r="F123" s="156"/>
      <c r="G123" s="156"/>
      <c r="H123" s="156"/>
      <c r="I123" s="156"/>
      <c r="J123" s="157"/>
    </row>
    <row r="124" spans="1:10" s="54" customFormat="1" ht="36.75" customHeight="1">
      <c r="A124" s="541"/>
      <c r="B124" s="545">
        <v>2019</v>
      </c>
      <c r="C124" s="545">
        <v>2013</v>
      </c>
      <c r="D124" s="158"/>
      <c r="E124" s="158"/>
      <c r="F124" s="158"/>
      <c r="G124" s="158"/>
      <c r="H124" s="158"/>
      <c r="I124" s="158"/>
      <c r="J124" s="159"/>
    </row>
    <row r="125" spans="1:10" s="54" customFormat="1" ht="36.75" customHeight="1">
      <c r="A125" s="541"/>
      <c r="B125" s="545">
        <v>2020</v>
      </c>
      <c r="C125" s="545">
        <v>2013</v>
      </c>
      <c r="D125" s="158"/>
      <c r="E125" s="158"/>
      <c r="F125" s="158"/>
      <c r="G125" s="158"/>
      <c r="H125" s="158"/>
      <c r="I125" s="158"/>
      <c r="J125" s="159"/>
    </row>
    <row r="126" spans="1:10" s="54" customFormat="1" ht="36.75" customHeight="1" thickBot="1">
      <c r="A126" s="542"/>
      <c r="B126" s="546">
        <v>2021</v>
      </c>
      <c r="C126" s="546">
        <v>2013</v>
      </c>
      <c r="D126" s="160"/>
      <c r="E126" s="160"/>
      <c r="F126" s="160"/>
      <c r="G126" s="160"/>
      <c r="H126" s="160"/>
      <c r="I126" s="160"/>
      <c r="J126" s="161"/>
    </row>
    <row r="127" spans="1:10" s="54" customFormat="1" ht="36.75" customHeight="1">
      <c r="A127" s="540" t="s">
        <v>623</v>
      </c>
      <c r="B127" s="543" t="s">
        <v>592</v>
      </c>
      <c r="C127" s="544"/>
      <c r="D127" s="154"/>
      <c r="E127" s="154"/>
      <c r="F127" s="154"/>
      <c r="G127" s="154"/>
      <c r="H127" s="154"/>
      <c r="I127" s="154"/>
      <c r="J127" s="155"/>
    </row>
    <row r="128" spans="1:10" s="54" customFormat="1" ht="36.75" customHeight="1">
      <c r="A128" s="541"/>
      <c r="B128" s="545">
        <v>2018</v>
      </c>
      <c r="C128" s="545">
        <v>2013</v>
      </c>
      <c r="D128" s="158"/>
      <c r="E128" s="158"/>
      <c r="F128" s="158"/>
      <c r="G128" s="158"/>
      <c r="H128" s="158"/>
      <c r="I128" s="158"/>
      <c r="J128" s="159"/>
    </row>
    <row r="129" spans="1:10" s="54" customFormat="1" ht="36.75" customHeight="1">
      <c r="A129" s="541"/>
      <c r="B129" s="545">
        <v>2019</v>
      </c>
      <c r="C129" s="545">
        <v>2013</v>
      </c>
      <c r="D129" s="158"/>
      <c r="E129" s="158"/>
      <c r="F129" s="158"/>
      <c r="G129" s="158"/>
      <c r="H129" s="158"/>
      <c r="I129" s="158"/>
      <c r="J129" s="159"/>
    </row>
    <row r="130" spans="1:10" s="54" customFormat="1" ht="36.75" customHeight="1">
      <c r="A130" s="541"/>
      <c r="B130" s="545">
        <v>2020</v>
      </c>
      <c r="C130" s="545">
        <v>2013</v>
      </c>
      <c r="D130" s="158"/>
      <c r="E130" s="158"/>
      <c r="F130" s="158"/>
      <c r="G130" s="158"/>
      <c r="H130" s="158"/>
      <c r="I130" s="158"/>
      <c r="J130" s="159"/>
    </row>
    <row r="131" spans="1:10" s="54" customFormat="1" ht="36.75" customHeight="1" thickBot="1">
      <c r="A131" s="542"/>
      <c r="B131" s="546">
        <v>2021</v>
      </c>
      <c r="C131" s="546">
        <v>2013</v>
      </c>
      <c r="D131" s="160"/>
      <c r="E131" s="160"/>
      <c r="F131" s="160"/>
      <c r="G131" s="160"/>
      <c r="H131" s="160"/>
      <c r="I131" s="160"/>
      <c r="J131" s="161"/>
    </row>
    <row r="132" spans="1:10" s="54" customFormat="1" ht="36.75" customHeight="1">
      <c r="A132" s="540" t="s">
        <v>624</v>
      </c>
      <c r="B132" s="543" t="s">
        <v>592</v>
      </c>
      <c r="C132" s="544"/>
      <c r="D132" s="154"/>
      <c r="E132" s="154"/>
      <c r="F132" s="154"/>
      <c r="G132" s="154"/>
      <c r="H132" s="154"/>
      <c r="I132" s="154"/>
      <c r="J132" s="155"/>
    </row>
    <row r="133" spans="1:10" s="54" customFormat="1" ht="36.75" customHeight="1">
      <c r="A133" s="541"/>
      <c r="B133" s="545">
        <v>2018</v>
      </c>
      <c r="C133" s="545">
        <v>2013</v>
      </c>
      <c r="D133" s="158"/>
      <c r="E133" s="158"/>
      <c r="F133" s="158"/>
      <c r="G133" s="158"/>
      <c r="H133" s="158"/>
      <c r="I133" s="158"/>
      <c r="J133" s="159"/>
    </row>
    <row r="134" spans="1:10" s="54" customFormat="1" ht="36.75" customHeight="1">
      <c r="A134" s="541"/>
      <c r="B134" s="545">
        <v>2019</v>
      </c>
      <c r="C134" s="545">
        <v>2013</v>
      </c>
      <c r="D134" s="158"/>
      <c r="E134" s="158"/>
      <c r="F134" s="158"/>
      <c r="G134" s="158"/>
      <c r="H134" s="158"/>
      <c r="I134" s="158"/>
      <c r="J134" s="159"/>
    </row>
    <row r="135" spans="1:10" s="54" customFormat="1" ht="36.75" customHeight="1">
      <c r="A135" s="541"/>
      <c r="B135" s="545">
        <v>2020</v>
      </c>
      <c r="C135" s="545">
        <v>2013</v>
      </c>
      <c r="D135" s="158"/>
      <c r="E135" s="158"/>
      <c r="F135" s="158"/>
      <c r="G135" s="158"/>
      <c r="H135" s="158"/>
      <c r="I135" s="158"/>
      <c r="J135" s="159"/>
    </row>
    <row r="136" spans="1:10" s="54" customFormat="1" ht="36.75" customHeight="1" thickBot="1">
      <c r="A136" s="542"/>
      <c r="B136" s="546">
        <v>2021</v>
      </c>
      <c r="C136" s="546">
        <v>2013</v>
      </c>
      <c r="D136" s="160"/>
      <c r="E136" s="160"/>
      <c r="F136" s="160"/>
      <c r="G136" s="160"/>
      <c r="H136" s="160"/>
      <c r="I136" s="160"/>
      <c r="J136" s="161"/>
    </row>
    <row r="137" spans="1:10" s="54" customFormat="1" ht="36.75" customHeight="1">
      <c r="A137" s="540" t="s">
        <v>625</v>
      </c>
      <c r="B137" s="543" t="s">
        <v>592</v>
      </c>
      <c r="C137" s="544"/>
      <c r="D137" s="154"/>
      <c r="E137" s="154"/>
      <c r="F137" s="154"/>
      <c r="G137" s="154"/>
      <c r="H137" s="154"/>
      <c r="I137" s="154"/>
      <c r="J137" s="155"/>
    </row>
    <row r="138" spans="1:10" s="54" customFormat="1" ht="22.5" customHeight="1">
      <c r="A138" s="541"/>
      <c r="B138" s="545">
        <v>2018</v>
      </c>
      <c r="C138" s="545">
        <v>2013</v>
      </c>
      <c r="D138" s="156"/>
      <c r="E138" s="156"/>
      <c r="F138" s="156"/>
      <c r="G138" s="156"/>
      <c r="H138" s="156"/>
      <c r="I138" s="156"/>
      <c r="J138" s="157"/>
    </row>
    <row r="139" spans="1:10" s="54" customFormat="1" ht="22.5" customHeight="1">
      <c r="A139" s="541"/>
      <c r="B139" s="545">
        <v>2019</v>
      </c>
      <c r="C139" s="545">
        <v>2013</v>
      </c>
      <c r="D139" s="158"/>
      <c r="E139" s="158"/>
      <c r="F139" s="158"/>
      <c r="G139" s="158"/>
      <c r="H139" s="158"/>
      <c r="I139" s="158"/>
      <c r="J139" s="159"/>
    </row>
    <row r="140" spans="1:10" s="54" customFormat="1" ht="22.5" customHeight="1">
      <c r="A140" s="541"/>
      <c r="B140" s="545">
        <v>2020</v>
      </c>
      <c r="C140" s="545">
        <v>2013</v>
      </c>
      <c r="D140" s="158"/>
      <c r="E140" s="158"/>
      <c r="F140" s="158"/>
      <c r="G140" s="158"/>
      <c r="H140" s="158"/>
      <c r="I140" s="158"/>
      <c r="J140" s="159"/>
    </row>
    <row r="141" spans="1:10" s="54" customFormat="1" ht="22.5" customHeight="1" thickBot="1">
      <c r="A141" s="542"/>
      <c r="B141" s="546">
        <v>2021</v>
      </c>
      <c r="C141" s="546">
        <v>2013</v>
      </c>
      <c r="D141" s="160"/>
      <c r="E141" s="160"/>
      <c r="F141" s="160"/>
      <c r="G141" s="160"/>
      <c r="H141" s="160"/>
      <c r="I141" s="160"/>
      <c r="J141" s="161"/>
    </row>
    <row r="142" spans="1:10" s="54" customFormat="1" ht="33" customHeight="1">
      <c r="A142" s="540" t="s">
        <v>626</v>
      </c>
      <c r="B142" s="543" t="s">
        <v>592</v>
      </c>
      <c r="C142" s="544"/>
      <c r="D142" s="154"/>
      <c r="E142" s="154"/>
      <c r="F142" s="154"/>
      <c r="G142" s="154"/>
      <c r="H142" s="154"/>
      <c r="I142" s="154"/>
      <c r="J142" s="155"/>
    </row>
    <row r="143" spans="1:10" s="54" customFormat="1" ht="22.5" customHeight="1">
      <c r="A143" s="541"/>
      <c r="B143" s="545">
        <v>2018</v>
      </c>
      <c r="C143" s="545">
        <v>2013</v>
      </c>
      <c r="D143" s="158"/>
      <c r="E143" s="158"/>
      <c r="F143" s="158"/>
      <c r="G143" s="158"/>
      <c r="H143" s="158"/>
      <c r="I143" s="158"/>
      <c r="J143" s="159"/>
    </row>
    <row r="144" spans="1:10" s="54" customFormat="1" ht="22.5" customHeight="1">
      <c r="A144" s="541"/>
      <c r="B144" s="545">
        <v>2019</v>
      </c>
      <c r="C144" s="545">
        <v>2013</v>
      </c>
      <c r="D144" s="158"/>
      <c r="E144" s="158"/>
      <c r="F144" s="158"/>
      <c r="G144" s="158"/>
      <c r="H144" s="158"/>
      <c r="I144" s="158"/>
      <c r="J144" s="159"/>
    </row>
    <row r="145" spans="1:10" s="54" customFormat="1" ht="22.5" customHeight="1">
      <c r="A145" s="541"/>
      <c r="B145" s="545">
        <v>2020</v>
      </c>
      <c r="C145" s="545">
        <v>2013</v>
      </c>
      <c r="D145" s="158"/>
      <c r="E145" s="158"/>
      <c r="F145" s="158"/>
      <c r="G145" s="158"/>
      <c r="H145" s="158"/>
      <c r="I145" s="158"/>
      <c r="J145" s="159"/>
    </row>
    <row r="146" spans="1:10" s="54" customFormat="1" ht="22.5" customHeight="1" thickBot="1">
      <c r="A146" s="542"/>
      <c r="B146" s="546">
        <v>2021</v>
      </c>
      <c r="C146" s="546">
        <v>2013</v>
      </c>
      <c r="D146" s="160"/>
      <c r="E146" s="160"/>
      <c r="F146" s="160"/>
      <c r="G146" s="160"/>
      <c r="H146" s="160"/>
      <c r="I146" s="160"/>
      <c r="J146" s="161"/>
    </row>
    <row r="147" spans="1:10" s="54" customFormat="1" ht="22.5" customHeight="1">
      <c r="A147" s="51"/>
      <c r="B147" s="51"/>
      <c r="C147" s="43"/>
      <c r="D147" s="43"/>
      <c r="E147" s="43"/>
      <c r="F147" s="43"/>
      <c r="G147" s="43"/>
      <c r="H147" s="43"/>
      <c r="I147" s="43"/>
      <c r="J147" s="43"/>
    </row>
    <row r="148" spans="1:10" s="54" customFormat="1" ht="22.5" customHeight="1">
      <c r="A148" s="51"/>
      <c r="B148" s="51"/>
      <c r="C148" s="43"/>
      <c r="D148" s="43"/>
      <c r="E148" s="43"/>
      <c r="F148" s="43"/>
      <c r="G148" s="43"/>
      <c r="H148" s="43"/>
      <c r="I148" s="43"/>
      <c r="J148" s="43"/>
    </row>
    <row r="149" spans="1:10" s="54" customFormat="1" ht="22.5" customHeight="1">
      <c r="A149" s="51"/>
      <c r="B149" s="51"/>
      <c r="C149" s="43"/>
      <c r="D149" s="43"/>
      <c r="E149" s="43"/>
      <c r="F149" s="43"/>
      <c r="G149" s="43"/>
      <c r="H149" s="43"/>
      <c r="I149" s="43"/>
      <c r="J149" s="43"/>
    </row>
    <row r="150" spans="1:10" s="54" customFormat="1" ht="22.5" customHeight="1">
      <c r="A150" s="51"/>
      <c r="B150" s="51"/>
      <c r="C150" s="43"/>
      <c r="D150" s="43"/>
      <c r="E150" s="43"/>
      <c r="F150" s="43"/>
      <c r="G150" s="43"/>
      <c r="H150" s="43"/>
      <c r="I150" s="43"/>
      <c r="J150" s="43"/>
    </row>
    <row r="151" spans="1:10" ht="27" customHeight="1">
      <c r="A151" s="45" t="s">
        <v>127</v>
      </c>
      <c r="B151" s="52"/>
      <c r="C151" s="53"/>
      <c r="D151" s="53"/>
      <c r="E151" s="53"/>
      <c r="F151" s="53"/>
      <c r="G151" s="53"/>
      <c r="H151" s="53"/>
    </row>
    <row r="152" spans="1:10" ht="7.5" customHeight="1">
      <c r="A152" s="46"/>
      <c r="B152" s="46"/>
    </row>
    <row r="153" spans="1:10">
      <c r="A153" s="46"/>
      <c r="B153" s="46"/>
    </row>
    <row r="154" spans="1:10">
      <c r="A154" s="46"/>
      <c r="B154" s="46"/>
    </row>
    <row r="155" spans="1:10">
      <c r="A155" s="46"/>
      <c r="B155" s="46"/>
    </row>
    <row r="156" spans="1:10">
      <c r="A156" s="46"/>
      <c r="B156" s="46"/>
    </row>
    <row r="157" spans="1:10">
      <c r="A157" s="46"/>
      <c r="B157" s="46"/>
    </row>
    <row r="158" spans="1:10">
      <c r="A158" s="46"/>
      <c r="B158" s="46"/>
    </row>
    <row r="159" spans="1:10">
      <c r="A159" s="46"/>
      <c r="B159" s="46"/>
    </row>
    <row r="160" spans="1:10">
      <c r="A160" s="46"/>
      <c r="B160" s="46"/>
    </row>
    <row r="161" spans="1:2">
      <c r="A161" s="46"/>
      <c r="B161" s="46"/>
    </row>
    <row r="162" spans="1:2">
      <c r="A162" s="46"/>
      <c r="B162" s="46"/>
    </row>
    <row r="163" spans="1:2">
      <c r="A163" s="46"/>
      <c r="B163" s="46"/>
    </row>
    <row r="164" spans="1:2">
      <c r="A164" s="46"/>
      <c r="B164" s="46"/>
    </row>
    <row r="165" spans="1:2">
      <c r="A165" s="46"/>
      <c r="B165" s="46"/>
    </row>
    <row r="166" spans="1:2">
      <c r="A166" s="46"/>
      <c r="B166" s="46"/>
    </row>
    <row r="167" spans="1:2">
      <c r="A167" s="46"/>
      <c r="B167" s="46"/>
    </row>
    <row r="168" spans="1:2">
      <c r="A168" s="46"/>
      <c r="B168" s="46"/>
    </row>
    <row r="169" spans="1:2">
      <c r="A169" s="46"/>
      <c r="B169" s="46"/>
    </row>
    <row r="170" spans="1:2">
      <c r="A170" s="46"/>
      <c r="B170" s="46"/>
    </row>
    <row r="171" spans="1:2">
      <c r="A171" s="46"/>
      <c r="B171" s="46"/>
    </row>
    <row r="172" spans="1:2">
      <c r="A172" s="46"/>
      <c r="B172" s="46"/>
    </row>
    <row r="173" spans="1:2">
      <c r="A173" s="46"/>
      <c r="B173" s="46"/>
    </row>
    <row r="174" spans="1:2">
      <c r="A174" s="46"/>
      <c r="B174" s="46"/>
    </row>
    <row r="175" spans="1:2">
      <c r="A175" s="46"/>
      <c r="B175" s="46"/>
    </row>
    <row r="176" spans="1:2">
      <c r="A176" s="46"/>
      <c r="B176" s="46"/>
    </row>
    <row r="177" spans="1:2">
      <c r="A177" s="46"/>
      <c r="B177" s="46"/>
    </row>
    <row r="178" spans="1:2">
      <c r="A178" s="46"/>
      <c r="B178" s="46"/>
    </row>
    <row r="179" spans="1:2">
      <c r="A179" s="46"/>
      <c r="B179" s="46"/>
    </row>
    <row r="180" spans="1:2">
      <c r="A180" s="46"/>
      <c r="B180" s="46"/>
    </row>
    <row r="181" spans="1:2">
      <c r="A181" s="46"/>
      <c r="B181" s="46"/>
    </row>
    <row r="182" spans="1:2">
      <c r="A182" s="46"/>
      <c r="B182" s="46"/>
    </row>
    <row r="183" spans="1:2">
      <c r="A183" s="46"/>
      <c r="B183" s="46"/>
    </row>
    <row r="184" spans="1:2">
      <c r="A184" s="46"/>
      <c r="B184" s="46"/>
    </row>
    <row r="185" spans="1:2">
      <c r="A185" s="46"/>
      <c r="B185" s="46"/>
    </row>
    <row r="186" spans="1:2">
      <c r="A186" s="46"/>
      <c r="B186" s="46"/>
    </row>
    <row r="187" spans="1:2">
      <c r="A187" s="46"/>
      <c r="B187" s="46"/>
    </row>
    <row r="188" spans="1:2">
      <c r="A188" s="46"/>
      <c r="B188" s="46"/>
    </row>
    <row r="189" spans="1:2">
      <c r="A189" s="46"/>
      <c r="B189" s="46"/>
    </row>
    <row r="190" spans="1:2">
      <c r="A190" s="46"/>
      <c r="B190" s="46"/>
    </row>
    <row r="191" spans="1:2">
      <c r="A191" s="46"/>
      <c r="B191" s="46"/>
    </row>
    <row r="192" spans="1:2">
      <c r="A192" s="46"/>
      <c r="B192" s="46"/>
    </row>
    <row r="193" spans="1:2">
      <c r="A193" s="46"/>
      <c r="B193" s="46"/>
    </row>
    <row r="194" spans="1:2">
      <c r="A194" s="46"/>
      <c r="B194" s="46"/>
    </row>
    <row r="195" spans="1:2">
      <c r="A195" s="46"/>
      <c r="B195" s="46"/>
    </row>
    <row r="196" spans="1:2">
      <c r="A196" s="46"/>
      <c r="B196" s="46"/>
    </row>
    <row r="197" spans="1:2">
      <c r="A197" s="46"/>
      <c r="B197" s="46"/>
    </row>
    <row r="198" spans="1:2">
      <c r="A198" s="46"/>
      <c r="B198" s="46"/>
    </row>
    <row r="199" spans="1:2">
      <c r="A199" s="46"/>
      <c r="B199" s="46"/>
    </row>
    <row r="200" spans="1:2">
      <c r="A200" s="46"/>
      <c r="B200" s="46"/>
    </row>
    <row r="201" spans="1:2">
      <c r="A201" s="46"/>
      <c r="B201" s="46"/>
    </row>
    <row r="202" spans="1:2">
      <c r="A202" s="46"/>
      <c r="B202" s="46"/>
    </row>
    <row r="203" spans="1:2">
      <c r="A203" s="46"/>
      <c r="B203" s="46"/>
    </row>
    <row r="204" spans="1:2">
      <c r="A204" s="46"/>
      <c r="B204" s="46"/>
    </row>
    <row r="205" spans="1:2">
      <c r="A205" s="46"/>
      <c r="B205" s="46"/>
    </row>
    <row r="206" spans="1:2">
      <c r="A206" s="46"/>
      <c r="B206" s="46"/>
    </row>
    <row r="207" spans="1:2">
      <c r="A207" s="46"/>
      <c r="B207" s="46"/>
    </row>
    <row r="208" spans="1:2">
      <c r="A208" s="46"/>
      <c r="B208" s="46"/>
    </row>
    <row r="209" spans="1:2">
      <c r="A209" s="46"/>
      <c r="B209" s="46"/>
    </row>
    <row r="210" spans="1:2">
      <c r="A210" s="46"/>
      <c r="B210" s="46"/>
    </row>
    <row r="211" spans="1:2">
      <c r="A211" s="46"/>
      <c r="B211" s="46"/>
    </row>
    <row r="212" spans="1:2">
      <c r="A212" s="46"/>
      <c r="B212" s="46"/>
    </row>
    <row r="213" spans="1:2">
      <c r="A213" s="46"/>
      <c r="B213" s="46"/>
    </row>
    <row r="214" spans="1:2">
      <c r="A214" s="46"/>
      <c r="B214" s="46"/>
    </row>
    <row r="215" spans="1:2">
      <c r="A215" s="46"/>
      <c r="B215" s="46"/>
    </row>
    <row r="216" spans="1:2">
      <c r="A216" s="46"/>
      <c r="B216" s="46"/>
    </row>
    <row r="217" spans="1:2">
      <c r="A217" s="46"/>
      <c r="B217" s="46"/>
    </row>
    <row r="218" spans="1:2">
      <c r="A218" s="46"/>
      <c r="B218" s="46"/>
    </row>
    <row r="219" spans="1:2">
      <c r="A219" s="46"/>
      <c r="B219" s="46"/>
    </row>
    <row r="220" spans="1:2">
      <c r="A220" s="46"/>
      <c r="B220" s="46"/>
    </row>
    <row r="221" spans="1:2">
      <c r="A221" s="46"/>
      <c r="B221" s="46"/>
    </row>
    <row r="222" spans="1:2">
      <c r="A222" s="46"/>
      <c r="B222" s="46"/>
    </row>
    <row r="223" spans="1:2">
      <c r="A223" s="46"/>
      <c r="B223" s="46"/>
    </row>
    <row r="224" spans="1:2">
      <c r="A224" s="46"/>
      <c r="B224" s="46"/>
    </row>
    <row r="225" spans="1:2">
      <c r="A225" s="46"/>
      <c r="B225" s="46"/>
    </row>
    <row r="226" spans="1:2">
      <c r="A226" s="46"/>
      <c r="B226" s="46"/>
    </row>
    <row r="227" spans="1:2">
      <c r="A227" s="46"/>
      <c r="B227" s="46"/>
    </row>
    <row r="228" spans="1:2">
      <c r="A228" s="46"/>
      <c r="B228" s="46"/>
    </row>
    <row r="229" spans="1:2">
      <c r="A229" s="46"/>
      <c r="B229" s="46"/>
    </row>
    <row r="230" spans="1:2">
      <c r="A230" s="46"/>
      <c r="B230" s="46"/>
    </row>
    <row r="231" spans="1:2">
      <c r="A231" s="46"/>
      <c r="B231" s="46"/>
    </row>
    <row r="232" spans="1:2">
      <c r="A232" s="46"/>
      <c r="B232" s="46"/>
    </row>
    <row r="233" spans="1:2">
      <c r="A233" s="46"/>
      <c r="B233" s="46"/>
    </row>
    <row r="234" spans="1:2">
      <c r="A234" s="46"/>
      <c r="B234" s="46"/>
    </row>
    <row r="235" spans="1:2">
      <c r="A235" s="46"/>
      <c r="B235" s="46"/>
    </row>
    <row r="236" spans="1:2">
      <c r="A236" s="46"/>
      <c r="B236" s="46"/>
    </row>
    <row r="237" spans="1:2">
      <c r="A237" s="46"/>
      <c r="B237" s="46"/>
    </row>
    <row r="238" spans="1:2">
      <c r="A238" s="46"/>
      <c r="B238" s="46"/>
    </row>
    <row r="239" spans="1:2">
      <c r="A239" s="46"/>
      <c r="B239" s="46"/>
    </row>
    <row r="240" spans="1:2">
      <c r="A240" s="46"/>
      <c r="B240" s="46"/>
    </row>
    <row r="241" spans="1:2">
      <c r="A241" s="46"/>
      <c r="B241" s="46"/>
    </row>
    <row r="242" spans="1:2">
      <c r="A242" s="46"/>
      <c r="B242" s="46"/>
    </row>
    <row r="243" spans="1:2">
      <c r="A243" s="46"/>
      <c r="B243" s="46"/>
    </row>
    <row r="244" spans="1:2">
      <c r="A244" s="46"/>
      <c r="B244" s="46"/>
    </row>
    <row r="245" spans="1:2">
      <c r="A245" s="46"/>
      <c r="B245" s="46"/>
    </row>
    <row r="246" spans="1:2">
      <c r="A246" s="46"/>
      <c r="B246" s="46"/>
    </row>
    <row r="247" spans="1:2">
      <c r="A247" s="46"/>
      <c r="B247" s="46"/>
    </row>
    <row r="248" spans="1:2">
      <c r="A248" s="46"/>
      <c r="B248" s="46"/>
    </row>
    <row r="249" spans="1:2">
      <c r="A249" s="46"/>
      <c r="B249" s="46"/>
    </row>
    <row r="250" spans="1:2">
      <c r="A250" s="46"/>
      <c r="B250" s="46"/>
    </row>
    <row r="251" spans="1:2">
      <c r="A251" s="46"/>
      <c r="B251" s="46"/>
    </row>
    <row r="252" spans="1:2">
      <c r="A252" s="46"/>
      <c r="B252" s="46"/>
    </row>
    <row r="253" spans="1:2">
      <c r="A253" s="46"/>
      <c r="B253" s="46"/>
    </row>
    <row r="254" spans="1:2">
      <c r="A254" s="46"/>
      <c r="B254" s="46"/>
    </row>
    <row r="255" spans="1:2">
      <c r="A255" s="46"/>
      <c r="B255" s="46"/>
    </row>
    <row r="256" spans="1:2">
      <c r="A256" s="46"/>
      <c r="B256" s="46"/>
    </row>
    <row r="257" spans="1:2">
      <c r="A257" s="46"/>
      <c r="B257" s="46"/>
    </row>
    <row r="258" spans="1:2">
      <c r="A258" s="46"/>
      <c r="B258" s="46"/>
    </row>
    <row r="259" spans="1:2">
      <c r="A259" s="46"/>
      <c r="B259" s="46"/>
    </row>
    <row r="260" spans="1:2">
      <c r="A260" s="46"/>
      <c r="B260" s="46"/>
    </row>
    <row r="261" spans="1:2">
      <c r="A261" s="46"/>
      <c r="B261" s="46"/>
    </row>
    <row r="262" spans="1:2">
      <c r="A262" s="46"/>
      <c r="B262" s="46"/>
    </row>
    <row r="263" spans="1:2">
      <c r="A263" s="46"/>
      <c r="B263" s="46"/>
    </row>
    <row r="264" spans="1:2">
      <c r="A264" s="46"/>
      <c r="B264" s="46"/>
    </row>
    <row r="265" spans="1:2">
      <c r="A265" s="46"/>
      <c r="B265" s="46"/>
    </row>
    <row r="266" spans="1:2">
      <c r="A266" s="46"/>
      <c r="B266" s="46"/>
    </row>
    <row r="267" spans="1:2">
      <c r="A267" s="46"/>
      <c r="B267" s="46"/>
    </row>
    <row r="268" spans="1:2">
      <c r="A268" s="46"/>
      <c r="B268" s="46"/>
    </row>
    <row r="269" spans="1:2">
      <c r="A269" s="46"/>
      <c r="B269" s="46"/>
    </row>
    <row r="270" spans="1:2">
      <c r="A270" s="46"/>
      <c r="B270" s="46"/>
    </row>
    <row r="271" spans="1:2">
      <c r="A271" s="46"/>
      <c r="B271" s="46"/>
    </row>
    <row r="272" spans="1:2">
      <c r="A272" s="46"/>
      <c r="B272" s="46"/>
    </row>
    <row r="273" spans="1:2">
      <c r="A273" s="46"/>
      <c r="B273" s="46"/>
    </row>
    <row r="274" spans="1:2">
      <c r="A274" s="46"/>
      <c r="B274" s="46"/>
    </row>
    <row r="275" spans="1:2">
      <c r="A275" s="46"/>
      <c r="B275" s="46"/>
    </row>
    <row r="276" spans="1:2">
      <c r="A276" s="46"/>
      <c r="B276" s="46"/>
    </row>
    <row r="277" spans="1:2">
      <c r="A277" s="46"/>
      <c r="B277" s="46"/>
    </row>
    <row r="278" spans="1:2">
      <c r="A278" s="46"/>
      <c r="B278" s="46"/>
    </row>
    <row r="279" spans="1:2">
      <c r="A279" s="46"/>
      <c r="B279" s="46"/>
    </row>
    <row r="280" spans="1:2">
      <c r="A280" s="46"/>
      <c r="B280" s="46"/>
    </row>
    <row r="281" spans="1:2">
      <c r="A281" s="46"/>
      <c r="B281" s="46"/>
    </row>
    <row r="282" spans="1:2">
      <c r="A282" s="46"/>
      <c r="B282" s="46"/>
    </row>
    <row r="283" spans="1:2">
      <c r="A283" s="46"/>
      <c r="B283" s="46"/>
    </row>
    <row r="284" spans="1:2">
      <c r="A284" s="46"/>
      <c r="B284" s="46"/>
    </row>
    <row r="285" spans="1:2">
      <c r="A285" s="46"/>
      <c r="B285" s="46"/>
    </row>
    <row r="286" spans="1:2">
      <c r="A286" s="46"/>
      <c r="B286" s="46"/>
    </row>
    <row r="287" spans="1:2">
      <c r="A287" s="46"/>
      <c r="B287" s="46"/>
    </row>
    <row r="288" spans="1:2">
      <c r="A288" s="46"/>
      <c r="B288" s="46"/>
    </row>
    <row r="289" spans="1:2">
      <c r="A289" s="46"/>
      <c r="B289" s="46"/>
    </row>
    <row r="290" spans="1:2">
      <c r="A290" s="46"/>
      <c r="B290" s="46"/>
    </row>
    <row r="291" spans="1:2">
      <c r="A291" s="46"/>
      <c r="B291" s="46"/>
    </row>
    <row r="292" spans="1:2">
      <c r="A292" s="46"/>
      <c r="B292" s="46"/>
    </row>
    <row r="293" spans="1:2">
      <c r="A293" s="46"/>
      <c r="B293" s="46"/>
    </row>
    <row r="294" spans="1:2">
      <c r="A294" s="46"/>
      <c r="B294" s="46"/>
    </row>
    <row r="295" spans="1:2">
      <c r="A295" s="46"/>
      <c r="B295" s="46"/>
    </row>
    <row r="296" spans="1:2">
      <c r="A296" s="46"/>
      <c r="B296" s="46"/>
    </row>
    <row r="297" spans="1:2">
      <c r="A297" s="46"/>
      <c r="B297" s="46"/>
    </row>
    <row r="298" spans="1:2">
      <c r="A298" s="46"/>
      <c r="B298" s="46"/>
    </row>
    <row r="299" spans="1:2">
      <c r="A299" s="46"/>
      <c r="B299" s="46"/>
    </row>
    <row r="300" spans="1:2">
      <c r="A300" s="46"/>
      <c r="B300" s="46"/>
    </row>
    <row r="301" spans="1:2">
      <c r="A301" s="46"/>
      <c r="B301" s="46"/>
    </row>
    <row r="302" spans="1:2">
      <c r="A302" s="46"/>
      <c r="B302" s="46"/>
    </row>
    <row r="303" spans="1:2">
      <c r="A303" s="46"/>
      <c r="B303" s="46"/>
    </row>
    <row r="304" spans="1:2">
      <c r="A304" s="46"/>
      <c r="B304" s="46"/>
    </row>
    <row r="305" spans="1:2">
      <c r="A305" s="46"/>
      <c r="B305" s="46"/>
    </row>
    <row r="306" spans="1:2">
      <c r="A306" s="46"/>
      <c r="B306" s="46"/>
    </row>
    <row r="307" spans="1:2">
      <c r="A307" s="46"/>
      <c r="B307" s="46"/>
    </row>
    <row r="308" spans="1:2">
      <c r="A308" s="46"/>
      <c r="B308" s="46"/>
    </row>
    <row r="309" spans="1:2">
      <c r="A309" s="46"/>
      <c r="B309" s="46"/>
    </row>
    <row r="310" spans="1:2">
      <c r="A310" s="46"/>
      <c r="B310" s="46"/>
    </row>
    <row r="311" spans="1:2">
      <c r="A311" s="46"/>
      <c r="B311" s="46"/>
    </row>
    <row r="312" spans="1:2">
      <c r="A312" s="46"/>
      <c r="B312" s="46"/>
    </row>
    <row r="313" spans="1:2">
      <c r="A313" s="46"/>
      <c r="B313" s="46"/>
    </row>
    <row r="314" spans="1:2">
      <c r="A314" s="46"/>
      <c r="B314" s="46"/>
    </row>
    <row r="315" spans="1:2">
      <c r="A315" s="46"/>
      <c r="B315" s="46"/>
    </row>
    <row r="316" spans="1:2">
      <c r="A316" s="46"/>
      <c r="B316" s="46"/>
    </row>
    <row r="317" spans="1:2">
      <c r="A317" s="46"/>
      <c r="B317" s="46"/>
    </row>
    <row r="318" spans="1:2">
      <c r="A318" s="46"/>
      <c r="B318" s="46"/>
    </row>
    <row r="319" spans="1:2">
      <c r="A319" s="46"/>
      <c r="B319" s="46"/>
    </row>
    <row r="320" spans="1:2">
      <c r="A320" s="46"/>
      <c r="B320" s="46"/>
    </row>
    <row r="321" spans="1:2">
      <c r="A321" s="46"/>
      <c r="B321" s="46"/>
    </row>
    <row r="322" spans="1:2">
      <c r="A322" s="46"/>
      <c r="B322" s="46"/>
    </row>
    <row r="323" spans="1:2">
      <c r="A323" s="46"/>
      <c r="B323" s="46"/>
    </row>
    <row r="324" spans="1:2">
      <c r="A324" s="46"/>
      <c r="B324" s="46"/>
    </row>
    <row r="325" spans="1:2">
      <c r="A325" s="46"/>
      <c r="B325" s="46"/>
    </row>
    <row r="326" spans="1:2">
      <c r="A326" s="46"/>
      <c r="B326" s="46"/>
    </row>
    <row r="327" spans="1:2">
      <c r="A327" s="46"/>
      <c r="B327" s="46"/>
    </row>
    <row r="328" spans="1:2">
      <c r="A328" s="46"/>
      <c r="B328" s="46"/>
    </row>
    <row r="329" spans="1:2">
      <c r="A329" s="46"/>
      <c r="B329" s="46"/>
    </row>
    <row r="330" spans="1:2">
      <c r="A330" s="46"/>
      <c r="B330" s="46"/>
    </row>
    <row r="331" spans="1:2">
      <c r="A331" s="46"/>
      <c r="B331" s="46"/>
    </row>
    <row r="332" spans="1:2">
      <c r="A332" s="46"/>
      <c r="B332" s="46"/>
    </row>
    <row r="333" spans="1:2">
      <c r="A333" s="46"/>
      <c r="B333" s="46"/>
    </row>
    <row r="334" spans="1:2">
      <c r="A334" s="46"/>
      <c r="B334" s="46"/>
    </row>
    <row r="335" spans="1:2">
      <c r="A335" s="46"/>
      <c r="B335" s="46"/>
    </row>
    <row r="336" spans="1:2">
      <c r="A336" s="46"/>
      <c r="B336" s="46"/>
    </row>
    <row r="337" spans="1:2">
      <c r="A337" s="46"/>
      <c r="B337" s="46"/>
    </row>
    <row r="338" spans="1:2">
      <c r="A338" s="46"/>
      <c r="B338" s="46"/>
    </row>
    <row r="339" spans="1:2">
      <c r="A339" s="46"/>
      <c r="B339" s="46"/>
    </row>
    <row r="340" spans="1:2">
      <c r="A340" s="46"/>
      <c r="B340" s="46"/>
    </row>
    <row r="341" spans="1:2">
      <c r="A341" s="46"/>
      <c r="B341" s="46"/>
    </row>
    <row r="342" spans="1:2">
      <c r="A342" s="46"/>
      <c r="B342" s="46"/>
    </row>
    <row r="343" spans="1:2">
      <c r="A343" s="46"/>
      <c r="B343" s="46"/>
    </row>
    <row r="344" spans="1:2">
      <c r="A344" s="46"/>
      <c r="B344" s="46"/>
    </row>
    <row r="345" spans="1:2">
      <c r="A345" s="46"/>
      <c r="B345" s="46"/>
    </row>
    <row r="346" spans="1:2">
      <c r="A346" s="46"/>
      <c r="B346" s="46"/>
    </row>
    <row r="347" spans="1:2">
      <c r="A347" s="46"/>
      <c r="B347" s="46"/>
    </row>
    <row r="348" spans="1:2">
      <c r="A348" s="46"/>
      <c r="B348" s="46"/>
    </row>
    <row r="349" spans="1:2">
      <c r="A349" s="46"/>
      <c r="B349" s="46"/>
    </row>
    <row r="350" spans="1:2">
      <c r="A350" s="46"/>
      <c r="B350" s="46"/>
    </row>
    <row r="351" spans="1:2">
      <c r="A351" s="46"/>
      <c r="B351" s="46"/>
    </row>
    <row r="352" spans="1:2">
      <c r="A352" s="46"/>
      <c r="B352" s="46"/>
    </row>
  </sheetData>
  <sheetProtection formatCells="0" formatColumns="0" formatRows="0"/>
  <mergeCells count="116">
    <mergeCell ref="B145:C145"/>
    <mergeCell ref="B146:C146"/>
    <mergeCell ref="A142:A146"/>
    <mergeCell ref="B143:C143"/>
    <mergeCell ref="B142:C142"/>
    <mergeCell ref="B144:C144"/>
    <mergeCell ref="D41:D42"/>
    <mergeCell ref="F41:H41"/>
    <mergeCell ref="A7:H7"/>
    <mergeCell ref="D70:D71"/>
    <mergeCell ref="E70:E71"/>
    <mergeCell ref="F70:H70"/>
    <mergeCell ref="A92:A96"/>
    <mergeCell ref="B92:C92"/>
    <mergeCell ref="B93:C93"/>
    <mergeCell ref="B94:C94"/>
    <mergeCell ref="B95:C95"/>
    <mergeCell ref="B96:C96"/>
    <mergeCell ref="A87:A91"/>
    <mergeCell ref="B87:C87"/>
    <mergeCell ref="B88:C88"/>
    <mergeCell ref="B89:C89"/>
    <mergeCell ref="B90:C90"/>
    <mergeCell ref="B91:C91"/>
    <mergeCell ref="F1:J1"/>
    <mergeCell ref="A2:J2"/>
    <mergeCell ref="A3:J3"/>
    <mergeCell ref="A6:J6"/>
    <mergeCell ref="A5:J5"/>
    <mergeCell ref="A137:A141"/>
    <mergeCell ref="B137:C137"/>
    <mergeCell ref="B138:C138"/>
    <mergeCell ref="B139:C139"/>
    <mergeCell ref="B140:C140"/>
    <mergeCell ref="B141:C141"/>
    <mergeCell ref="A72:A76"/>
    <mergeCell ref="B72:C72"/>
    <mergeCell ref="B73:C73"/>
    <mergeCell ref="B74:C74"/>
    <mergeCell ref="B75:C75"/>
    <mergeCell ref="B76:C76"/>
    <mergeCell ref="B8:B9"/>
    <mergeCell ref="E8:E9"/>
    <mergeCell ref="D8:D9"/>
    <mergeCell ref="C8:C9"/>
    <mergeCell ref="A8:A9"/>
    <mergeCell ref="A69:J69"/>
    <mergeCell ref="A70:A71"/>
    <mergeCell ref="I70:I71"/>
    <mergeCell ref="J70:J71"/>
    <mergeCell ref="B70:C71"/>
    <mergeCell ref="F8:H8"/>
    <mergeCell ref="E41:E42"/>
    <mergeCell ref="A41:A42"/>
    <mergeCell ref="B41:B42"/>
    <mergeCell ref="C41:C42"/>
    <mergeCell ref="A82:A86"/>
    <mergeCell ref="B82:C82"/>
    <mergeCell ref="B83:C83"/>
    <mergeCell ref="B84:C84"/>
    <mergeCell ref="B85:C85"/>
    <mergeCell ref="B86:C86"/>
    <mergeCell ref="A77:A81"/>
    <mergeCell ref="B77:C77"/>
    <mergeCell ref="B78:C78"/>
    <mergeCell ref="B79:C79"/>
    <mergeCell ref="B80:C80"/>
    <mergeCell ref="B81:C81"/>
    <mergeCell ref="A102:A106"/>
    <mergeCell ref="B102:C102"/>
    <mergeCell ref="B103:C103"/>
    <mergeCell ref="B104:C104"/>
    <mergeCell ref="B105:C105"/>
    <mergeCell ref="B106:C106"/>
    <mergeCell ref="A97:A101"/>
    <mergeCell ref="B97:C97"/>
    <mergeCell ref="B98:C98"/>
    <mergeCell ref="B99:C99"/>
    <mergeCell ref="B100:C100"/>
    <mergeCell ref="B101:C101"/>
    <mergeCell ref="A112:A116"/>
    <mergeCell ref="B112:C112"/>
    <mergeCell ref="B113:C113"/>
    <mergeCell ref="B114:C114"/>
    <mergeCell ref="B115:C115"/>
    <mergeCell ref="B116:C116"/>
    <mergeCell ref="A107:A111"/>
    <mergeCell ref="B107:C107"/>
    <mergeCell ref="B108:C108"/>
    <mergeCell ref="B109:C109"/>
    <mergeCell ref="B110:C110"/>
    <mergeCell ref="B111:C111"/>
    <mergeCell ref="A122:A126"/>
    <mergeCell ref="B122:C122"/>
    <mergeCell ref="B123:C123"/>
    <mergeCell ref="B124:C124"/>
    <mergeCell ref="B125:C125"/>
    <mergeCell ref="B126:C126"/>
    <mergeCell ref="A117:A121"/>
    <mergeCell ref="B117:C117"/>
    <mergeCell ref="B118:C118"/>
    <mergeCell ref="B119:C119"/>
    <mergeCell ref="B120:C120"/>
    <mergeCell ref="B121:C121"/>
    <mergeCell ref="A132:A136"/>
    <mergeCell ref="B132:C132"/>
    <mergeCell ref="B133:C133"/>
    <mergeCell ref="B134:C134"/>
    <mergeCell ref="B135:C135"/>
    <mergeCell ref="B136:C136"/>
    <mergeCell ref="A127:A131"/>
    <mergeCell ref="B127:C127"/>
    <mergeCell ref="B128:C128"/>
    <mergeCell ref="B129:C129"/>
    <mergeCell ref="B130:C130"/>
    <mergeCell ref="B131:C131"/>
  </mergeCells>
  <phoneticPr fontId="10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fitToHeight="0" orientation="portrait" r:id="rId1"/>
  <headerFooter alignWithMargins="0"/>
  <rowBreaks count="4" manualBreakCount="4">
    <brk id="39" max="9" man="1"/>
    <brk id="86" max="9" man="1"/>
    <brk id="111" max="9" man="1"/>
    <brk id="16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AR43"/>
  <sheetViews>
    <sheetView view="pageBreakPreview" zoomScale="75" zoomScaleNormal="75" workbookViewId="0">
      <pane xSplit="2" ySplit="7" topLeftCell="Z8" activePane="bottomRight" state="frozen"/>
      <selection pane="topRight" activeCell="C1" sqref="C1"/>
      <selection pane="bottomLeft" activeCell="A8" sqref="A8"/>
      <selection pane="bottomRight" activeCell="AE26" sqref="AE26"/>
    </sheetView>
  </sheetViews>
  <sheetFormatPr defaultRowHeight="13.2"/>
  <cols>
    <col min="1" max="1" width="6.88671875" style="68" bestFit="1" customWidth="1"/>
    <col min="2" max="2" width="39.88671875" customWidth="1"/>
    <col min="3" max="3" width="13.44140625" customWidth="1"/>
    <col min="4" max="8" width="10.88671875" bestFit="1" customWidth="1"/>
    <col min="9" max="9" width="12.109375" customWidth="1"/>
    <col min="10" max="10" width="9.44140625" bestFit="1" customWidth="1"/>
    <col min="11" max="11" width="10.5546875" customWidth="1"/>
    <col min="12" max="14" width="9.44140625" bestFit="1" customWidth="1"/>
    <col min="15" max="15" width="9.109375" customWidth="1"/>
    <col min="17" max="17" width="10.33203125" customWidth="1"/>
    <col min="21" max="22" width="11.109375" customWidth="1"/>
    <col min="23" max="23" width="35.109375" customWidth="1"/>
    <col min="24" max="24" width="22.44140625" customWidth="1"/>
    <col min="25" max="25" width="17.44140625" customWidth="1"/>
    <col min="26" max="26" width="12.109375" customWidth="1"/>
    <col min="27" max="27" width="12.44140625" customWidth="1"/>
    <col min="28" max="28" width="12" customWidth="1"/>
    <col min="29" max="29" width="11.5546875" customWidth="1"/>
    <col min="30" max="30" width="12.109375" customWidth="1"/>
    <col min="31" max="31" width="12.88671875" customWidth="1"/>
    <col min="32" max="32" width="10" customWidth="1"/>
    <col min="33" max="33" width="9.88671875" customWidth="1"/>
    <col min="34" max="35" width="10.44140625" customWidth="1"/>
    <col min="36" max="36" width="10" customWidth="1"/>
    <col min="37" max="38" width="11.109375" customWidth="1"/>
    <col min="39" max="39" width="18.6640625" customWidth="1"/>
    <col min="40" max="40" width="16.109375" customWidth="1"/>
    <col min="41" max="41" width="16.44140625" customWidth="1"/>
    <col min="42" max="42" width="19.33203125" customWidth="1"/>
    <col min="43" max="43" width="16.6640625" customWidth="1"/>
    <col min="44" max="44" width="15.88671875" customWidth="1"/>
  </cols>
  <sheetData>
    <row r="1" spans="1:44" ht="29.4" customHeight="1">
      <c r="B1" s="14"/>
      <c r="C1" s="14"/>
      <c r="D1" s="14"/>
      <c r="E1" s="14"/>
      <c r="F1" s="615"/>
      <c r="G1" s="615"/>
      <c r="H1" s="615"/>
      <c r="AP1" s="579" t="s">
        <v>635</v>
      </c>
      <c r="AQ1" s="579"/>
      <c r="AR1" s="579"/>
    </row>
    <row r="2" spans="1:44" ht="42.75" customHeight="1">
      <c r="B2" s="616" t="s">
        <v>628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59"/>
      <c r="AN2" s="59"/>
      <c r="AO2" s="59"/>
      <c r="AP2" s="59"/>
      <c r="AQ2" s="59"/>
      <c r="AR2" s="59"/>
    </row>
    <row r="3" spans="1:44" ht="18.600000000000001" thickBot="1">
      <c r="B3" s="14"/>
      <c r="C3" s="14"/>
      <c r="D3" s="14"/>
      <c r="E3" s="14"/>
      <c r="F3" s="14"/>
      <c r="G3" s="14"/>
      <c r="H3" s="14"/>
      <c r="AL3" s="59"/>
      <c r="AM3" s="58"/>
      <c r="AN3" s="58"/>
      <c r="AO3" s="58"/>
      <c r="AP3" s="58"/>
      <c r="AQ3" s="58"/>
      <c r="AR3" s="58"/>
    </row>
    <row r="4" spans="1:44" ht="51" customHeight="1">
      <c r="A4" s="610" t="s">
        <v>82</v>
      </c>
      <c r="B4" s="612" t="s">
        <v>154</v>
      </c>
      <c r="C4" s="593" t="s">
        <v>157</v>
      </c>
      <c r="D4" s="594"/>
      <c r="E4" s="594"/>
      <c r="F4" s="594"/>
      <c r="G4" s="594"/>
      <c r="H4" s="595"/>
      <c r="I4" s="593" t="s">
        <v>155</v>
      </c>
      <c r="J4" s="594"/>
      <c r="K4" s="594"/>
      <c r="L4" s="594"/>
      <c r="M4" s="594"/>
      <c r="N4" s="595"/>
      <c r="O4" s="593" t="s">
        <v>156</v>
      </c>
      <c r="P4" s="594"/>
      <c r="Q4" s="594"/>
      <c r="R4" s="594"/>
      <c r="S4" s="594"/>
      <c r="T4" s="595"/>
      <c r="U4" s="593" t="s">
        <v>177</v>
      </c>
      <c r="V4" s="595"/>
      <c r="W4" s="593" t="s">
        <v>205</v>
      </c>
      <c r="X4" s="595"/>
      <c r="Y4" s="605" t="s">
        <v>189</v>
      </c>
      <c r="Z4" s="600" t="s">
        <v>190</v>
      </c>
      <c r="AA4" s="601"/>
      <c r="AB4" s="601"/>
      <c r="AC4" s="601"/>
      <c r="AD4" s="601"/>
      <c r="AE4" s="601"/>
      <c r="AF4" s="602"/>
      <c r="AG4" s="610" t="s">
        <v>178</v>
      </c>
      <c r="AH4" s="611"/>
      <c r="AI4" s="611"/>
      <c r="AJ4" s="611"/>
      <c r="AK4" s="611"/>
      <c r="AL4" s="612"/>
      <c r="AM4" s="586" t="s">
        <v>191</v>
      </c>
      <c r="AN4" s="600" t="s">
        <v>190</v>
      </c>
      <c r="AO4" s="601"/>
      <c r="AP4" s="601"/>
      <c r="AQ4" s="601"/>
      <c r="AR4" s="602"/>
    </row>
    <row r="5" spans="1:44" ht="102" customHeight="1">
      <c r="A5" s="603"/>
      <c r="B5" s="608"/>
      <c r="C5" s="596"/>
      <c r="D5" s="597"/>
      <c r="E5" s="597"/>
      <c r="F5" s="597"/>
      <c r="G5" s="597"/>
      <c r="H5" s="598"/>
      <c r="I5" s="596"/>
      <c r="J5" s="597"/>
      <c r="K5" s="597"/>
      <c r="L5" s="597"/>
      <c r="M5" s="597"/>
      <c r="N5" s="598"/>
      <c r="O5" s="596"/>
      <c r="P5" s="597"/>
      <c r="Q5" s="597"/>
      <c r="R5" s="597"/>
      <c r="S5" s="597"/>
      <c r="T5" s="598"/>
      <c r="U5" s="596"/>
      <c r="V5" s="598"/>
      <c r="W5" s="596"/>
      <c r="X5" s="598"/>
      <c r="Y5" s="606"/>
      <c r="Z5" s="603" t="s">
        <v>202</v>
      </c>
      <c r="AA5" s="580" t="s">
        <v>201</v>
      </c>
      <c r="AB5" s="580" t="s">
        <v>203</v>
      </c>
      <c r="AC5" s="580" t="s">
        <v>204</v>
      </c>
      <c r="AD5" s="580" t="s">
        <v>23</v>
      </c>
      <c r="AE5" s="580" t="s">
        <v>53</v>
      </c>
      <c r="AF5" s="608" t="s">
        <v>57</v>
      </c>
      <c r="AG5" s="599" t="s">
        <v>160</v>
      </c>
      <c r="AH5" s="583"/>
      <c r="AI5" s="582" t="s">
        <v>161</v>
      </c>
      <c r="AJ5" s="583"/>
      <c r="AK5" s="582" t="s">
        <v>162</v>
      </c>
      <c r="AL5" s="620"/>
      <c r="AM5" s="587"/>
      <c r="AN5" s="603" t="s">
        <v>194</v>
      </c>
      <c r="AO5" s="580" t="s">
        <v>195</v>
      </c>
      <c r="AP5" s="580" t="s">
        <v>196</v>
      </c>
      <c r="AQ5" s="580" t="s">
        <v>197</v>
      </c>
      <c r="AR5" s="608" t="s">
        <v>198</v>
      </c>
    </row>
    <row r="6" spans="1:44" ht="39.75" customHeight="1">
      <c r="A6" s="603"/>
      <c r="B6" s="608"/>
      <c r="C6" s="603" t="s">
        <v>235</v>
      </c>
      <c r="D6" s="580" t="s">
        <v>593</v>
      </c>
      <c r="E6" s="580" t="s">
        <v>594</v>
      </c>
      <c r="F6" s="580" t="s">
        <v>74</v>
      </c>
      <c r="G6" s="580"/>
      <c r="H6" s="608"/>
      <c r="I6" s="603" t="str">
        <f>C6</f>
        <v>Факт 
2016 г.</v>
      </c>
      <c r="J6" s="580" t="str">
        <f t="shared" ref="J6:K6" si="0">D6</f>
        <v>Факт 
2017 г.</v>
      </c>
      <c r="K6" s="580" t="str">
        <f t="shared" si="0"/>
        <v>Оценка 2018 г.</v>
      </c>
      <c r="L6" s="580" t="s">
        <v>74</v>
      </c>
      <c r="M6" s="580"/>
      <c r="N6" s="608"/>
      <c r="O6" s="603" t="str">
        <f>I6</f>
        <v>Факт 
2016 г.</v>
      </c>
      <c r="P6" s="580" t="str">
        <f t="shared" ref="P6:Q6" si="1">J6</f>
        <v>Факт 
2017 г.</v>
      </c>
      <c r="Q6" s="580" t="str">
        <f t="shared" si="1"/>
        <v>Оценка 2018 г.</v>
      </c>
      <c r="R6" s="580" t="s">
        <v>74</v>
      </c>
      <c r="S6" s="580"/>
      <c r="T6" s="608"/>
      <c r="U6" s="613" t="str">
        <f>P6</f>
        <v>Факт 
2017 г.</v>
      </c>
      <c r="V6" s="584" t="str">
        <f>Q6</f>
        <v>Оценка 2018 г.</v>
      </c>
      <c r="W6" s="613" t="s">
        <v>199</v>
      </c>
      <c r="X6" s="584" t="s">
        <v>200</v>
      </c>
      <c r="Y6" s="606"/>
      <c r="Z6" s="603"/>
      <c r="AA6" s="580"/>
      <c r="AB6" s="580"/>
      <c r="AC6" s="580"/>
      <c r="AD6" s="580"/>
      <c r="AE6" s="580"/>
      <c r="AF6" s="608"/>
      <c r="AG6" s="613" t="s">
        <v>593</v>
      </c>
      <c r="AH6" s="589" t="s">
        <v>594</v>
      </c>
      <c r="AI6" s="589" t="str">
        <f>AG6</f>
        <v>Факт 
2017 г.</v>
      </c>
      <c r="AJ6" s="589" t="str">
        <f>AH6</f>
        <v>Оценка 2018 г.</v>
      </c>
      <c r="AK6" s="589" t="str">
        <f>AI6</f>
        <v>Факт 
2017 г.</v>
      </c>
      <c r="AL6" s="584" t="str">
        <f>AJ6</f>
        <v>Оценка 2018 г.</v>
      </c>
      <c r="AM6" s="587"/>
      <c r="AN6" s="603"/>
      <c r="AO6" s="580"/>
      <c r="AP6" s="580"/>
      <c r="AQ6" s="580"/>
      <c r="AR6" s="608"/>
    </row>
    <row r="7" spans="1:44" ht="36" customHeight="1" thickBot="1">
      <c r="A7" s="604"/>
      <c r="B7" s="609"/>
      <c r="C7" s="604"/>
      <c r="D7" s="581"/>
      <c r="E7" s="581"/>
      <c r="F7" s="447" t="s">
        <v>207</v>
      </c>
      <c r="G7" s="447" t="s">
        <v>236</v>
      </c>
      <c r="H7" s="448" t="s">
        <v>595</v>
      </c>
      <c r="I7" s="604"/>
      <c r="J7" s="581"/>
      <c r="K7" s="581"/>
      <c r="L7" s="447" t="str">
        <f>F7</f>
        <v>2019 г.</v>
      </c>
      <c r="M7" s="447" t="str">
        <f t="shared" ref="M7:N7" si="2">G7</f>
        <v>2020 г.</v>
      </c>
      <c r="N7" s="448" t="str">
        <f t="shared" si="2"/>
        <v>2021 г.</v>
      </c>
      <c r="O7" s="604"/>
      <c r="P7" s="581"/>
      <c r="Q7" s="581"/>
      <c r="R7" s="447" t="str">
        <f>L7</f>
        <v>2019 г.</v>
      </c>
      <c r="S7" s="447" t="str">
        <f t="shared" ref="S7:T7" si="3">M7</f>
        <v>2020 г.</v>
      </c>
      <c r="T7" s="448" t="str">
        <f t="shared" si="3"/>
        <v>2021 г.</v>
      </c>
      <c r="U7" s="614"/>
      <c r="V7" s="585"/>
      <c r="W7" s="614"/>
      <c r="X7" s="585"/>
      <c r="Y7" s="607"/>
      <c r="Z7" s="604"/>
      <c r="AA7" s="581"/>
      <c r="AB7" s="581"/>
      <c r="AC7" s="581"/>
      <c r="AD7" s="581"/>
      <c r="AE7" s="581"/>
      <c r="AF7" s="609"/>
      <c r="AG7" s="614"/>
      <c r="AH7" s="590"/>
      <c r="AI7" s="590"/>
      <c r="AJ7" s="590"/>
      <c r="AK7" s="590"/>
      <c r="AL7" s="585"/>
      <c r="AM7" s="588"/>
      <c r="AN7" s="604"/>
      <c r="AO7" s="581"/>
      <c r="AP7" s="581"/>
      <c r="AQ7" s="581"/>
      <c r="AR7" s="609"/>
    </row>
    <row r="8" spans="1:44" ht="72">
      <c r="A8" s="451">
        <v>1</v>
      </c>
      <c r="B8" s="280" t="s">
        <v>725</v>
      </c>
      <c r="C8" s="81">
        <v>2536.4</v>
      </c>
      <c r="D8" s="276">
        <f>C8*109/100</f>
        <v>2764.6760000000004</v>
      </c>
      <c r="E8" s="276">
        <v>23.7</v>
      </c>
      <c r="F8" s="276">
        <f>E8*98.3/100</f>
        <v>23.2971</v>
      </c>
      <c r="G8" s="276">
        <f>F8*104.1/100</f>
        <v>24.252281100000001</v>
      </c>
      <c r="H8" s="277">
        <f>G8*103.9/100</f>
        <v>25.198120062900003</v>
      </c>
      <c r="I8" s="81">
        <v>661.1</v>
      </c>
      <c r="J8" s="276">
        <f>I8*106.1/100</f>
        <v>701.42709999999988</v>
      </c>
      <c r="K8" s="276">
        <f>J8*108.9/100</f>
        <v>763.85411189999979</v>
      </c>
      <c r="L8" s="276">
        <f>K8*101.6/100</f>
        <v>776.07577769039972</v>
      </c>
      <c r="M8" s="276">
        <f>L8*101.52/100</f>
        <v>787.87212951129379</v>
      </c>
      <c r="N8" s="277">
        <f>M8*101.7/100</f>
        <v>801.26595571298571</v>
      </c>
      <c r="O8" s="80">
        <v>1475</v>
      </c>
      <c r="P8" s="69">
        <f>O8*102.98/100</f>
        <v>1518.9549999999999</v>
      </c>
      <c r="Q8" s="69">
        <f>P8*100.25/100</f>
        <v>1522.7523874999999</v>
      </c>
      <c r="R8" s="69">
        <f>Q8*99.7/100</f>
        <v>1518.1841303374999</v>
      </c>
      <c r="S8" s="69">
        <f>R8*100.22/100</f>
        <v>1521.5241354242423</v>
      </c>
      <c r="T8" s="278">
        <f>S8*100.28/100</f>
        <v>1525.7844030034303</v>
      </c>
      <c r="U8" s="452">
        <v>1</v>
      </c>
      <c r="V8" s="453">
        <v>1</v>
      </c>
      <c r="W8" s="454" t="s">
        <v>779</v>
      </c>
      <c r="X8" s="453">
        <v>1030</v>
      </c>
      <c r="Y8" s="455">
        <f>SUM(Z8:AF8)</f>
        <v>3</v>
      </c>
      <c r="Z8" s="80">
        <v>0</v>
      </c>
      <c r="AA8" s="69">
        <v>0</v>
      </c>
      <c r="AB8" s="69">
        <v>0</v>
      </c>
      <c r="AC8" s="456">
        <v>0</v>
      </c>
      <c r="AD8" s="456">
        <v>3</v>
      </c>
      <c r="AE8" s="456">
        <v>0</v>
      </c>
      <c r="AF8" s="453"/>
      <c r="AG8" s="452">
        <v>6</v>
      </c>
      <c r="AH8" s="456">
        <v>6</v>
      </c>
      <c r="AI8" s="456">
        <v>0</v>
      </c>
      <c r="AJ8" s="456">
        <v>0</v>
      </c>
      <c r="AK8" s="456">
        <v>0</v>
      </c>
      <c r="AL8" s="453">
        <v>0</v>
      </c>
      <c r="AM8" s="455">
        <f>SUM(AN8:AR8)</f>
        <v>2</v>
      </c>
      <c r="AN8" s="452">
        <v>0</v>
      </c>
      <c r="AO8" s="456">
        <v>1</v>
      </c>
      <c r="AP8" s="456">
        <v>0</v>
      </c>
      <c r="AQ8" s="456">
        <v>0</v>
      </c>
      <c r="AR8" s="453">
        <v>1</v>
      </c>
    </row>
    <row r="9" spans="1:44" ht="72">
      <c r="A9" s="457">
        <v>2</v>
      </c>
      <c r="B9" s="281" t="s">
        <v>726</v>
      </c>
      <c r="C9" s="75">
        <v>2396.5</v>
      </c>
      <c r="D9" s="276">
        <v>2663.06</v>
      </c>
      <c r="E9" s="279">
        <v>25.8</v>
      </c>
      <c r="F9" s="276">
        <f t="shared" ref="F9:F30" si="4">E9*98.3/100</f>
        <v>25.3614</v>
      </c>
      <c r="G9" s="276">
        <f t="shared" ref="G9:G30" si="5">F9*104.1/100</f>
        <v>26.4012174</v>
      </c>
      <c r="H9" s="277">
        <f t="shared" ref="H9:H31" si="6">G9*103.9/100</f>
        <v>27.430864878600001</v>
      </c>
      <c r="I9" s="75">
        <v>673</v>
      </c>
      <c r="J9" s="276">
        <f t="shared" ref="J9:J30" si="7">I9*106.1/100</f>
        <v>714.053</v>
      </c>
      <c r="K9" s="276">
        <f t="shared" ref="K9:K30" si="8">J9*108.9/100</f>
        <v>777.60371700000007</v>
      </c>
      <c r="L9" s="276">
        <f t="shared" ref="L9:L30" si="9">K9*101.6/100</f>
        <v>790.04537647200004</v>
      </c>
      <c r="M9" s="276">
        <f t="shared" ref="M9:M30" si="10">L9*101.52/100</f>
        <v>802.05406619437451</v>
      </c>
      <c r="N9" s="277">
        <f t="shared" ref="N9:N30" si="11">M9*101.7/100</f>
        <v>815.68898531967886</v>
      </c>
      <c r="O9" s="70">
        <v>1443</v>
      </c>
      <c r="P9" s="69">
        <f t="shared" ref="P9:P31" si="12">O9*102.98/100</f>
        <v>1486.0014000000001</v>
      </c>
      <c r="Q9" s="69">
        <f t="shared" ref="Q9:Q31" si="13">P9*100.25/100</f>
        <v>1489.7164035000001</v>
      </c>
      <c r="R9" s="69">
        <f t="shared" ref="R9:R30" si="14">Q9*99.7/100</f>
        <v>1485.2472542895002</v>
      </c>
      <c r="S9" s="69">
        <f t="shared" ref="S9:S31" si="15">R9*100.22/100</f>
        <v>1488.514798248937</v>
      </c>
      <c r="T9" s="278">
        <f t="shared" ref="T9:T31" si="16">S9*100.28/100</f>
        <v>1492.6826396840343</v>
      </c>
      <c r="U9" s="458">
        <v>33</v>
      </c>
      <c r="V9" s="459">
        <v>33</v>
      </c>
      <c r="W9" s="454" t="s">
        <v>779</v>
      </c>
      <c r="X9" s="459">
        <v>1045</v>
      </c>
      <c r="Y9" s="455">
        <f t="shared" ref="Y9:Y31" si="17">SUM(Z9:AF9)</f>
        <v>8</v>
      </c>
      <c r="Z9" s="458">
        <v>1</v>
      </c>
      <c r="AA9" s="461">
        <v>0</v>
      </c>
      <c r="AB9" s="461"/>
      <c r="AC9" s="461"/>
      <c r="AD9" s="461">
        <v>6</v>
      </c>
      <c r="AE9" s="461"/>
      <c r="AF9" s="459">
        <v>1</v>
      </c>
      <c r="AG9" s="458">
        <v>6</v>
      </c>
      <c r="AH9" s="461">
        <v>6</v>
      </c>
      <c r="AI9" s="461"/>
      <c r="AJ9" s="461"/>
      <c r="AK9" s="461">
        <v>2</v>
      </c>
      <c r="AL9" s="459">
        <v>2</v>
      </c>
      <c r="AM9" s="455">
        <f t="shared" ref="AM9:AM31" si="18">SUM(AN9:AR9)</f>
        <v>3</v>
      </c>
      <c r="AN9" s="458">
        <v>1</v>
      </c>
      <c r="AO9" s="461">
        <v>1</v>
      </c>
      <c r="AP9" s="461">
        <v>0</v>
      </c>
      <c r="AQ9" s="461">
        <v>0</v>
      </c>
      <c r="AR9" s="459">
        <v>1</v>
      </c>
    </row>
    <row r="10" spans="1:44" ht="18">
      <c r="A10" s="457">
        <v>3</v>
      </c>
      <c r="B10" s="281" t="s">
        <v>727</v>
      </c>
      <c r="C10" s="75">
        <v>6.6</v>
      </c>
      <c r="D10" s="276">
        <f t="shared" ref="D10:D31" si="19">C10*109/100</f>
        <v>7.194</v>
      </c>
      <c r="E10" s="279">
        <v>9.4</v>
      </c>
      <c r="F10" s="276">
        <f t="shared" si="4"/>
        <v>9.2401999999999997</v>
      </c>
      <c r="G10" s="276">
        <f t="shared" si="5"/>
        <v>9.6190481999999999</v>
      </c>
      <c r="H10" s="277">
        <f t="shared" si="6"/>
        <v>9.9941910798000002</v>
      </c>
      <c r="I10" s="75">
        <v>5.8</v>
      </c>
      <c r="J10" s="276">
        <f t="shared" si="7"/>
        <v>6.1538000000000004</v>
      </c>
      <c r="K10" s="276">
        <f t="shared" si="8"/>
        <v>6.7014882000000009</v>
      </c>
      <c r="L10" s="276">
        <f t="shared" si="9"/>
        <v>6.8087120111999999</v>
      </c>
      <c r="M10" s="276">
        <f t="shared" si="10"/>
        <v>6.9122044337702393</v>
      </c>
      <c r="N10" s="277">
        <f t="shared" si="11"/>
        <v>7.0297119091443339</v>
      </c>
      <c r="O10" s="70">
        <v>31</v>
      </c>
      <c r="P10" s="69">
        <f t="shared" si="12"/>
        <v>31.9238</v>
      </c>
      <c r="Q10" s="69">
        <f t="shared" si="13"/>
        <v>32.003609499999996</v>
      </c>
      <c r="R10" s="69">
        <f t="shared" si="14"/>
        <v>31.907598671499997</v>
      </c>
      <c r="S10" s="69">
        <f t="shared" si="15"/>
        <v>31.977795388577295</v>
      </c>
      <c r="T10" s="278">
        <f t="shared" si="16"/>
        <v>32.067333215665315</v>
      </c>
      <c r="U10" s="458">
        <v>0</v>
      </c>
      <c r="V10" s="459">
        <v>4</v>
      </c>
      <c r="W10" s="460"/>
      <c r="X10" s="459"/>
      <c r="Y10" s="455">
        <f t="shared" si="17"/>
        <v>3</v>
      </c>
      <c r="Z10" s="458"/>
      <c r="AA10" s="461">
        <v>0</v>
      </c>
      <c r="AB10" s="461"/>
      <c r="AC10" s="461"/>
      <c r="AD10" s="461">
        <v>3</v>
      </c>
      <c r="AE10" s="461"/>
      <c r="AF10" s="459"/>
      <c r="AG10" s="458">
        <v>3</v>
      </c>
      <c r="AH10" s="461">
        <v>3</v>
      </c>
      <c r="AI10" s="461"/>
      <c r="AJ10" s="461"/>
      <c r="AK10" s="461"/>
      <c r="AL10" s="459"/>
      <c r="AM10" s="455">
        <f t="shared" si="18"/>
        <v>1</v>
      </c>
      <c r="AN10" s="458">
        <v>0</v>
      </c>
      <c r="AO10" s="461">
        <v>1</v>
      </c>
      <c r="AP10" s="461">
        <v>0</v>
      </c>
      <c r="AQ10" s="461">
        <v>0</v>
      </c>
      <c r="AR10" s="459">
        <v>0</v>
      </c>
    </row>
    <row r="11" spans="1:44" ht="18">
      <c r="A11" s="457">
        <v>4</v>
      </c>
      <c r="B11" s="281" t="s">
        <v>728</v>
      </c>
      <c r="C11" s="75">
        <v>77.400000000000006</v>
      </c>
      <c r="D11" s="276">
        <f t="shared" si="19"/>
        <v>84.366</v>
      </c>
      <c r="E11" s="279">
        <v>113</v>
      </c>
      <c r="F11" s="276">
        <f t="shared" si="4"/>
        <v>111.07899999999999</v>
      </c>
      <c r="G11" s="276">
        <f t="shared" si="5"/>
        <v>115.63323899999999</v>
      </c>
      <c r="H11" s="277">
        <f t="shared" si="6"/>
        <v>120.14293532099998</v>
      </c>
      <c r="I11" s="75">
        <v>29.6</v>
      </c>
      <c r="J11" s="276">
        <f t="shared" si="7"/>
        <v>31.4056</v>
      </c>
      <c r="K11" s="276">
        <f t="shared" si="8"/>
        <v>34.2006984</v>
      </c>
      <c r="L11" s="276">
        <f t="shared" si="9"/>
        <v>34.747909574399998</v>
      </c>
      <c r="M11" s="276">
        <f t="shared" si="10"/>
        <v>35.276077799930874</v>
      </c>
      <c r="N11" s="277">
        <f t="shared" si="11"/>
        <v>35.875771122529699</v>
      </c>
      <c r="O11" s="70">
        <v>160</v>
      </c>
      <c r="P11" s="69">
        <f t="shared" si="12"/>
        <v>164.768</v>
      </c>
      <c r="Q11" s="69">
        <f t="shared" si="13"/>
        <v>165.17991999999998</v>
      </c>
      <c r="R11" s="69">
        <f t="shared" si="14"/>
        <v>164.68438024</v>
      </c>
      <c r="S11" s="69">
        <f t="shared" si="15"/>
        <v>165.04668587652799</v>
      </c>
      <c r="T11" s="278">
        <f t="shared" si="16"/>
        <v>165.50881659698226</v>
      </c>
      <c r="U11" s="458">
        <v>18</v>
      </c>
      <c r="V11" s="459">
        <v>18</v>
      </c>
      <c r="W11" s="460"/>
      <c r="X11" s="459"/>
      <c r="Y11" s="455">
        <f t="shared" si="17"/>
        <v>12</v>
      </c>
      <c r="Z11" s="458"/>
      <c r="AA11" s="461">
        <v>5</v>
      </c>
      <c r="AB11" s="461"/>
      <c r="AC11" s="461"/>
      <c r="AD11" s="461">
        <v>6</v>
      </c>
      <c r="AE11" s="461"/>
      <c r="AF11" s="459">
        <v>1</v>
      </c>
      <c r="AG11" s="458">
        <v>6</v>
      </c>
      <c r="AH11" s="461">
        <v>4</v>
      </c>
      <c r="AI11" s="461">
        <v>1</v>
      </c>
      <c r="AJ11" s="461">
        <v>1</v>
      </c>
      <c r="AK11" s="461">
        <v>1</v>
      </c>
      <c r="AL11" s="459">
        <v>1</v>
      </c>
      <c r="AM11" s="455">
        <f t="shared" si="18"/>
        <v>5</v>
      </c>
      <c r="AN11" s="458">
        <v>3</v>
      </c>
      <c r="AO11" s="461">
        <v>1</v>
      </c>
      <c r="AP11" s="461">
        <v>0</v>
      </c>
      <c r="AQ11" s="461">
        <v>0</v>
      </c>
      <c r="AR11" s="459">
        <v>1</v>
      </c>
    </row>
    <row r="12" spans="1:44" ht="18">
      <c r="A12" s="457">
        <v>5</v>
      </c>
      <c r="B12" s="281" t="s">
        <v>729</v>
      </c>
      <c r="C12" s="76">
        <v>119.8</v>
      </c>
      <c r="D12" s="276">
        <f t="shared" si="19"/>
        <v>130.58199999999999</v>
      </c>
      <c r="E12" s="279">
        <v>136.19999999999999</v>
      </c>
      <c r="F12" s="276">
        <f t="shared" si="4"/>
        <v>133.88459999999998</v>
      </c>
      <c r="G12" s="276">
        <f t="shared" si="5"/>
        <v>139.37386859999998</v>
      </c>
      <c r="H12" s="277">
        <f t="shared" si="6"/>
        <v>144.80944947539999</v>
      </c>
      <c r="I12" s="76">
        <v>27.1</v>
      </c>
      <c r="J12" s="276">
        <f t="shared" si="7"/>
        <v>28.7531</v>
      </c>
      <c r="K12" s="276">
        <f t="shared" si="8"/>
        <v>31.312125900000002</v>
      </c>
      <c r="L12" s="276">
        <f t="shared" si="9"/>
        <v>31.813119914399998</v>
      </c>
      <c r="M12" s="276">
        <f t="shared" si="10"/>
        <v>32.29667933709888</v>
      </c>
      <c r="N12" s="277">
        <f t="shared" si="11"/>
        <v>32.845722885829559</v>
      </c>
      <c r="O12" s="71">
        <v>141</v>
      </c>
      <c r="P12" s="69">
        <f t="shared" si="12"/>
        <v>145.20179999999999</v>
      </c>
      <c r="Q12" s="69">
        <f t="shared" si="13"/>
        <v>145.56480449999998</v>
      </c>
      <c r="R12" s="69">
        <f t="shared" si="14"/>
        <v>145.12811008649999</v>
      </c>
      <c r="S12" s="69">
        <f t="shared" si="15"/>
        <v>145.44739192869028</v>
      </c>
      <c r="T12" s="278">
        <f t="shared" si="16"/>
        <v>145.85464462609062</v>
      </c>
      <c r="U12" s="458">
        <v>81</v>
      </c>
      <c r="V12" s="459">
        <v>65</v>
      </c>
      <c r="W12" s="460"/>
      <c r="X12" s="459"/>
      <c r="Y12" s="455">
        <f t="shared" si="17"/>
        <v>19</v>
      </c>
      <c r="Z12" s="458"/>
      <c r="AA12" s="461">
        <v>5</v>
      </c>
      <c r="AB12" s="461"/>
      <c r="AC12" s="461">
        <v>1</v>
      </c>
      <c r="AD12" s="461">
        <v>13</v>
      </c>
      <c r="AE12" s="461"/>
      <c r="AF12" s="459"/>
      <c r="AG12" s="458">
        <v>18</v>
      </c>
      <c r="AH12" s="461">
        <v>18</v>
      </c>
      <c r="AI12" s="461">
        <v>1</v>
      </c>
      <c r="AJ12" s="461">
        <v>1</v>
      </c>
      <c r="AK12" s="461">
        <v>0</v>
      </c>
      <c r="AL12" s="459">
        <v>1</v>
      </c>
      <c r="AM12" s="455">
        <f t="shared" si="18"/>
        <v>3</v>
      </c>
      <c r="AN12" s="458">
        <v>1</v>
      </c>
      <c r="AO12" s="461">
        <v>1</v>
      </c>
      <c r="AP12" s="461">
        <v>0</v>
      </c>
      <c r="AQ12" s="461">
        <v>0</v>
      </c>
      <c r="AR12" s="459">
        <v>1</v>
      </c>
    </row>
    <row r="13" spans="1:44" ht="18">
      <c r="A13" s="457">
        <v>6</v>
      </c>
      <c r="B13" s="281" t="s">
        <v>730</v>
      </c>
      <c r="C13" s="75">
        <v>33.200000000000003</v>
      </c>
      <c r="D13" s="276">
        <f t="shared" si="19"/>
        <v>36.188000000000002</v>
      </c>
      <c r="E13" s="279">
        <v>47.5</v>
      </c>
      <c r="F13" s="276">
        <f t="shared" si="4"/>
        <v>46.692500000000003</v>
      </c>
      <c r="G13" s="276">
        <f t="shared" si="5"/>
        <v>48.606892500000001</v>
      </c>
      <c r="H13" s="277">
        <f t="shared" si="6"/>
        <v>50.502561307500002</v>
      </c>
      <c r="I13" s="75">
        <v>16.399999999999999</v>
      </c>
      <c r="J13" s="276">
        <f t="shared" si="7"/>
        <v>17.400399999999998</v>
      </c>
      <c r="K13" s="276">
        <f t="shared" si="8"/>
        <v>18.949035599999998</v>
      </c>
      <c r="L13" s="276">
        <f t="shared" si="9"/>
        <v>19.252220169599997</v>
      </c>
      <c r="M13" s="276">
        <f t="shared" si="10"/>
        <v>19.544853916177917</v>
      </c>
      <c r="N13" s="277">
        <f t="shared" si="11"/>
        <v>19.877116432752942</v>
      </c>
      <c r="O13" s="70">
        <v>76</v>
      </c>
      <c r="P13" s="69">
        <f t="shared" si="12"/>
        <v>78.264800000000008</v>
      </c>
      <c r="Q13" s="69">
        <f t="shared" si="13"/>
        <v>78.460462000000007</v>
      </c>
      <c r="R13" s="69">
        <f t="shared" si="14"/>
        <v>78.225080614000007</v>
      </c>
      <c r="S13" s="69">
        <f t="shared" si="15"/>
        <v>78.397175791350804</v>
      </c>
      <c r="T13" s="278">
        <f t="shared" si="16"/>
        <v>78.616687883566584</v>
      </c>
      <c r="U13" s="458">
        <v>32</v>
      </c>
      <c r="V13" s="459">
        <v>31</v>
      </c>
      <c r="W13" s="460"/>
      <c r="X13" s="459"/>
      <c r="Y13" s="455">
        <f t="shared" si="17"/>
        <v>11</v>
      </c>
      <c r="Z13" s="458"/>
      <c r="AA13" s="461">
        <v>5</v>
      </c>
      <c r="AB13" s="461"/>
      <c r="AC13" s="461"/>
      <c r="AD13" s="461">
        <v>5</v>
      </c>
      <c r="AE13" s="461"/>
      <c r="AF13" s="459">
        <v>1</v>
      </c>
      <c r="AG13" s="458">
        <v>12</v>
      </c>
      <c r="AH13" s="461">
        <v>10</v>
      </c>
      <c r="AI13" s="461"/>
      <c r="AJ13" s="461"/>
      <c r="AK13" s="461">
        <v>1</v>
      </c>
      <c r="AL13" s="459">
        <v>1</v>
      </c>
      <c r="AM13" s="455">
        <f t="shared" si="18"/>
        <v>4</v>
      </c>
      <c r="AN13" s="458">
        <v>2</v>
      </c>
      <c r="AO13" s="461">
        <v>1</v>
      </c>
      <c r="AP13" s="461">
        <v>0</v>
      </c>
      <c r="AQ13" s="461">
        <v>0</v>
      </c>
      <c r="AR13" s="459">
        <v>1</v>
      </c>
    </row>
    <row r="14" spans="1:44" ht="18">
      <c r="A14" s="457">
        <v>7</v>
      </c>
      <c r="B14" s="281" t="s">
        <v>731</v>
      </c>
      <c r="C14" s="75">
        <v>50.9</v>
      </c>
      <c r="D14" s="276">
        <f t="shared" si="19"/>
        <v>55.480999999999995</v>
      </c>
      <c r="E14" s="279">
        <v>71.3</v>
      </c>
      <c r="F14" s="276">
        <f t="shared" si="4"/>
        <v>70.087900000000005</v>
      </c>
      <c r="G14" s="276">
        <f t="shared" si="5"/>
        <v>72.961503899999997</v>
      </c>
      <c r="H14" s="277">
        <f t="shared" si="6"/>
        <v>75.807002552100002</v>
      </c>
      <c r="I14" s="75">
        <v>14.9</v>
      </c>
      <c r="J14" s="276">
        <f t="shared" si="7"/>
        <v>15.8089</v>
      </c>
      <c r="K14" s="276">
        <f t="shared" si="8"/>
        <v>17.215892100000001</v>
      </c>
      <c r="L14" s="276">
        <f t="shared" si="9"/>
        <v>17.491346373599999</v>
      </c>
      <c r="M14" s="276">
        <f t="shared" si="10"/>
        <v>17.757214838478721</v>
      </c>
      <c r="N14" s="277">
        <f t="shared" si="11"/>
        <v>18.05908749073286</v>
      </c>
      <c r="O14" s="70">
        <v>67</v>
      </c>
      <c r="P14" s="69">
        <f t="shared" si="12"/>
        <v>68.996600000000001</v>
      </c>
      <c r="Q14" s="69">
        <f t="shared" si="13"/>
        <v>69.169091500000007</v>
      </c>
      <c r="R14" s="69">
        <f t="shared" si="14"/>
        <v>68.961584225500005</v>
      </c>
      <c r="S14" s="69">
        <f t="shared" si="15"/>
        <v>69.113299710796099</v>
      </c>
      <c r="T14" s="278">
        <f t="shared" si="16"/>
        <v>69.306816949986327</v>
      </c>
      <c r="U14" s="458">
        <v>21</v>
      </c>
      <c r="V14" s="459">
        <v>15</v>
      </c>
      <c r="W14" s="460"/>
      <c r="X14" s="459"/>
      <c r="Y14" s="455">
        <f t="shared" si="17"/>
        <v>7</v>
      </c>
      <c r="Z14" s="458"/>
      <c r="AA14" s="461">
        <v>4</v>
      </c>
      <c r="AB14" s="461"/>
      <c r="AC14" s="461"/>
      <c r="AD14" s="461">
        <v>3</v>
      </c>
      <c r="AE14" s="461"/>
      <c r="AF14" s="459"/>
      <c r="AG14" s="458">
        <v>9</v>
      </c>
      <c r="AH14" s="461">
        <v>9</v>
      </c>
      <c r="AI14" s="461"/>
      <c r="AJ14" s="461"/>
      <c r="AK14" s="461"/>
      <c r="AL14" s="459"/>
      <c r="AM14" s="455">
        <f t="shared" si="18"/>
        <v>4</v>
      </c>
      <c r="AN14" s="458">
        <v>1</v>
      </c>
      <c r="AO14" s="461">
        <v>2</v>
      </c>
      <c r="AP14" s="461">
        <v>0</v>
      </c>
      <c r="AQ14" s="461">
        <v>0</v>
      </c>
      <c r="AR14" s="459">
        <v>1</v>
      </c>
    </row>
    <row r="15" spans="1:44" ht="18">
      <c r="A15" s="457">
        <v>8</v>
      </c>
      <c r="B15" s="281" t="s">
        <v>732</v>
      </c>
      <c r="C15" s="75">
        <v>20.9</v>
      </c>
      <c r="D15" s="276">
        <f t="shared" si="19"/>
        <v>22.780999999999999</v>
      </c>
      <c r="E15" s="279">
        <v>29.4</v>
      </c>
      <c r="F15" s="276">
        <f t="shared" si="4"/>
        <v>28.900199999999998</v>
      </c>
      <c r="G15" s="276">
        <f t="shared" si="5"/>
        <v>30.085108199999993</v>
      </c>
      <c r="H15" s="277">
        <f t="shared" si="6"/>
        <v>31.258427419799997</v>
      </c>
      <c r="I15" s="75">
        <v>23.6</v>
      </c>
      <c r="J15" s="276">
        <f t="shared" si="7"/>
        <v>25.0396</v>
      </c>
      <c r="K15" s="276">
        <f t="shared" si="8"/>
        <v>27.268124400000001</v>
      </c>
      <c r="L15" s="276">
        <f t="shared" si="9"/>
        <v>27.704414390400004</v>
      </c>
      <c r="M15" s="276">
        <f t="shared" si="10"/>
        <v>28.125521489134083</v>
      </c>
      <c r="N15" s="277">
        <f t="shared" si="11"/>
        <v>28.603655354449366</v>
      </c>
      <c r="O15" s="70">
        <v>76</v>
      </c>
      <c r="P15" s="69">
        <f t="shared" si="12"/>
        <v>78.264800000000008</v>
      </c>
      <c r="Q15" s="69">
        <f t="shared" si="13"/>
        <v>78.460462000000007</v>
      </c>
      <c r="R15" s="69">
        <f t="shared" si="14"/>
        <v>78.225080614000007</v>
      </c>
      <c r="S15" s="69">
        <f t="shared" si="15"/>
        <v>78.397175791350804</v>
      </c>
      <c r="T15" s="278">
        <f t="shared" si="16"/>
        <v>78.616687883566584</v>
      </c>
      <c r="U15" s="458">
        <v>35</v>
      </c>
      <c r="V15" s="459">
        <v>27</v>
      </c>
      <c r="W15" s="460"/>
      <c r="X15" s="459"/>
      <c r="Y15" s="455">
        <f t="shared" si="17"/>
        <v>10</v>
      </c>
      <c r="Z15" s="458"/>
      <c r="AA15" s="461">
        <v>4</v>
      </c>
      <c r="AB15" s="461"/>
      <c r="AC15" s="461"/>
      <c r="AD15" s="461">
        <v>6</v>
      </c>
      <c r="AE15" s="461"/>
      <c r="AF15" s="459"/>
      <c r="AG15" s="458">
        <v>9</v>
      </c>
      <c r="AH15" s="461">
        <v>9</v>
      </c>
      <c r="AI15" s="461"/>
      <c r="AJ15" s="461"/>
      <c r="AK15" s="461"/>
      <c r="AL15" s="459"/>
      <c r="AM15" s="455">
        <f t="shared" si="18"/>
        <v>3</v>
      </c>
      <c r="AN15" s="458">
        <v>1</v>
      </c>
      <c r="AO15" s="461">
        <v>1</v>
      </c>
      <c r="AP15" s="461">
        <v>0</v>
      </c>
      <c r="AQ15" s="461">
        <v>0</v>
      </c>
      <c r="AR15" s="459">
        <v>1</v>
      </c>
    </row>
    <row r="16" spans="1:44" ht="18">
      <c r="A16" s="457">
        <v>9</v>
      </c>
      <c r="B16" s="281" t="s">
        <v>733</v>
      </c>
      <c r="C16" s="75">
        <v>91.8</v>
      </c>
      <c r="D16" s="276">
        <f t="shared" si="19"/>
        <v>100.06199999999998</v>
      </c>
      <c r="E16" s="279">
        <v>122.6</v>
      </c>
      <c r="F16" s="276">
        <f t="shared" si="4"/>
        <v>120.5158</v>
      </c>
      <c r="G16" s="276">
        <f t="shared" si="5"/>
        <v>125.45694779999999</v>
      </c>
      <c r="H16" s="277">
        <f t="shared" si="6"/>
        <v>130.34976876420001</v>
      </c>
      <c r="I16" s="75">
        <v>22.2</v>
      </c>
      <c r="J16" s="276">
        <f t="shared" si="7"/>
        <v>23.554199999999994</v>
      </c>
      <c r="K16" s="276">
        <f t="shared" si="8"/>
        <v>25.650523799999995</v>
      </c>
      <c r="L16" s="276">
        <f t="shared" si="9"/>
        <v>26.060932180799991</v>
      </c>
      <c r="M16" s="276">
        <f t="shared" si="10"/>
        <v>26.457058349948152</v>
      </c>
      <c r="N16" s="277">
        <f t="shared" si="11"/>
        <v>26.90682834189727</v>
      </c>
      <c r="O16" s="70">
        <v>96</v>
      </c>
      <c r="P16" s="69">
        <f t="shared" si="12"/>
        <v>98.860799999999998</v>
      </c>
      <c r="Q16" s="69">
        <f t="shared" si="13"/>
        <v>99.107952000000012</v>
      </c>
      <c r="R16" s="69">
        <f t="shared" si="14"/>
        <v>98.81062814400002</v>
      </c>
      <c r="S16" s="69">
        <f t="shared" si="15"/>
        <v>99.028011525916824</v>
      </c>
      <c r="T16" s="278">
        <f t="shared" si="16"/>
        <v>99.305289958189391</v>
      </c>
      <c r="U16" s="458">
        <v>17</v>
      </c>
      <c r="V16" s="459">
        <v>17</v>
      </c>
      <c r="W16" s="460"/>
      <c r="X16" s="459"/>
      <c r="Y16" s="455">
        <f t="shared" si="17"/>
        <v>17</v>
      </c>
      <c r="Z16" s="458"/>
      <c r="AA16" s="461">
        <v>6</v>
      </c>
      <c r="AB16" s="461"/>
      <c r="AC16" s="461"/>
      <c r="AD16" s="461">
        <v>11</v>
      </c>
      <c r="AE16" s="461"/>
      <c r="AF16" s="459"/>
      <c r="AG16" s="458">
        <v>12</v>
      </c>
      <c r="AH16" s="461">
        <v>6</v>
      </c>
      <c r="AI16" s="461"/>
      <c r="AJ16" s="461"/>
      <c r="AK16" s="461"/>
      <c r="AL16" s="459"/>
      <c r="AM16" s="455">
        <f t="shared" si="18"/>
        <v>6</v>
      </c>
      <c r="AN16" s="458">
        <v>2</v>
      </c>
      <c r="AO16" s="461">
        <v>1</v>
      </c>
      <c r="AP16" s="461">
        <v>1</v>
      </c>
      <c r="AQ16" s="461">
        <v>0</v>
      </c>
      <c r="AR16" s="459">
        <v>2</v>
      </c>
    </row>
    <row r="17" spans="1:44" ht="18">
      <c r="A17" s="457">
        <v>10</v>
      </c>
      <c r="B17" s="281" t="s">
        <v>734</v>
      </c>
      <c r="C17" s="75">
        <v>80</v>
      </c>
      <c r="D17" s="276">
        <f t="shared" si="19"/>
        <v>87.2</v>
      </c>
      <c r="E17" s="279">
        <v>111.7</v>
      </c>
      <c r="F17" s="276">
        <f t="shared" si="4"/>
        <v>109.80110000000001</v>
      </c>
      <c r="G17" s="276">
        <f t="shared" si="5"/>
        <v>114.3029451</v>
      </c>
      <c r="H17" s="277">
        <f t="shared" si="6"/>
        <v>118.76075995890001</v>
      </c>
      <c r="I17" s="75">
        <v>29.9</v>
      </c>
      <c r="J17" s="276">
        <f t="shared" si="7"/>
        <v>31.7239</v>
      </c>
      <c r="K17" s="276">
        <f t="shared" si="8"/>
        <v>34.547327100000004</v>
      </c>
      <c r="L17" s="276">
        <f t="shared" si="9"/>
        <v>35.100084333600002</v>
      </c>
      <c r="M17" s="276">
        <f t="shared" si="10"/>
        <v>35.633605615470721</v>
      </c>
      <c r="N17" s="277">
        <f t="shared" si="11"/>
        <v>36.239376910933721</v>
      </c>
      <c r="O17" s="70">
        <v>138</v>
      </c>
      <c r="P17" s="69">
        <f t="shared" si="12"/>
        <v>142.11240000000001</v>
      </c>
      <c r="Q17" s="69">
        <f t="shared" si="13"/>
        <v>142.467681</v>
      </c>
      <c r="R17" s="69">
        <f t="shared" si="14"/>
        <v>142.040277957</v>
      </c>
      <c r="S17" s="69">
        <f t="shared" si="15"/>
        <v>142.35276656850539</v>
      </c>
      <c r="T17" s="278">
        <f t="shared" si="16"/>
        <v>142.75135431489718</v>
      </c>
      <c r="U17" s="458">
        <v>17</v>
      </c>
      <c r="V17" s="459">
        <v>11</v>
      </c>
      <c r="W17" s="460"/>
      <c r="X17" s="459"/>
      <c r="Y17" s="455">
        <f t="shared" si="17"/>
        <v>10</v>
      </c>
      <c r="Z17" s="458"/>
      <c r="AA17" s="461">
        <v>6</v>
      </c>
      <c r="AB17" s="461"/>
      <c r="AC17" s="461"/>
      <c r="AD17" s="461">
        <v>4</v>
      </c>
      <c r="AE17" s="461"/>
      <c r="AF17" s="459"/>
      <c r="AG17" s="458">
        <v>11</v>
      </c>
      <c r="AH17" s="461">
        <v>11</v>
      </c>
      <c r="AI17" s="461"/>
      <c r="AJ17" s="461"/>
      <c r="AK17" s="461">
        <v>1</v>
      </c>
      <c r="AL17" s="459">
        <v>1</v>
      </c>
      <c r="AM17" s="455">
        <f t="shared" si="18"/>
        <v>7</v>
      </c>
      <c r="AN17" s="458">
        <v>3</v>
      </c>
      <c r="AO17" s="461">
        <v>2</v>
      </c>
      <c r="AP17" s="461">
        <v>0</v>
      </c>
      <c r="AQ17" s="461">
        <v>0</v>
      </c>
      <c r="AR17" s="459">
        <v>2</v>
      </c>
    </row>
    <row r="18" spans="1:44" ht="18">
      <c r="A18" s="457">
        <v>11</v>
      </c>
      <c r="B18" s="281" t="s">
        <v>735</v>
      </c>
      <c r="C18" s="75">
        <v>20.5</v>
      </c>
      <c r="D18" s="276">
        <f t="shared" si="19"/>
        <v>22.344999999999999</v>
      </c>
      <c r="E18" s="279">
        <v>39.700000000000003</v>
      </c>
      <c r="F18" s="276">
        <f t="shared" si="4"/>
        <v>39.025100000000002</v>
      </c>
      <c r="G18" s="276">
        <f t="shared" si="5"/>
        <v>40.625129100000002</v>
      </c>
      <c r="H18" s="277">
        <f t="shared" si="6"/>
        <v>42.20950913490001</v>
      </c>
      <c r="I18" s="75">
        <v>17</v>
      </c>
      <c r="J18" s="276">
        <f t="shared" si="7"/>
        <v>18.036999999999999</v>
      </c>
      <c r="K18" s="276">
        <f t="shared" si="8"/>
        <v>19.642292999999999</v>
      </c>
      <c r="L18" s="276">
        <f t="shared" si="9"/>
        <v>19.956569687999998</v>
      </c>
      <c r="M18" s="276">
        <f t="shared" si="10"/>
        <v>20.2599095472576</v>
      </c>
      <c r="N18" s="277">
        <f t="shared" si="11"/>
        <v>20.60432800956098</v>
      </c>
      <c r="O18" s="70">
        <v>73</v>
      </c>
      <c r="P18" s="69">
        <f t="shared" si="12"/>
        <v>75.175399999999996</v>
      </c>
      <c r="Q18" s="69">
        <f t="shared" si="13"/>
        <v>75.363338499999998</v>
      </c>
      <c r="R18" s="69">
        <f t="shared" si="14"/>
        <v>75.137248484499992</v>
      </c>
      <c r="S18" s="69">
        <f t="shared" si="15"/>
        <v>75.302550431165898</v>
      </c>
      <c r="T18" s="278">
        <f t="shared" si="16"/>
        <v>75.513397572373165</v>
      </c>
      <c r="U18" s="458">
        <v>0</v>
      </c>
      <c r="V18" s="459">
        <v>5</v>
      </c>
      <c r="W18" s="460"/>
      <c r="X18" s="459"/>
      <c r="Y18" s="455">
        <f t="shared" si="17"/>
        <v>12</v>
      </c>
      <c r="Z18" s="458"/>
      <c r="AA18" s="461">
        <v>3</v>
      </c>
      <c r="AB18" s="461">
        <v>1</v>
      </c>
      <c r="AC18" s="461"/>
      <c r="AD18" s="461">
        <v>8</v>
      </c>
      <c r="AE18" s="461"/>
      <c r="AF18" s="459"/>
      <c r="AG18" s="458">
        <v>12</v>
      </c>
      <c r="AH18" s="461">
        <v>10</v>
      </c>
      <c r="AI18" s="461"/>
      <c r="AJ18" s="461"/>
      <c r="AK18" s="461">
        <v>1</v>
      </c>
      <c r="AL18" s="459">
        <v>1</v>
      </c>
      <c r="AM18" s="455">
        <f t="shared" si="18"/>
        <v>4</v>
      </c>
      <c r="AN18" s="458">
        <v>1</v>
      </c>
      <c r="AO18" s="461">
        <v>2</v>
      </c>
      <c r="AP18" s="461">
        <v>0</v>
      </c>
      <c r="AQ18" s="461">
        <v>0</v>
      </c>
      <c r="AR18" s="459">
        <v>1</v>
      </c>
    </row>
    <row r="19" spans="1:44" ht="18">
      <c r="A19" s="457">
        <v>12</v>
      </c>
      <c r="B19" s="281" t="s">
        <v>736</v>
      </c>
      <c r="C19" s="75">
        <v>58.4</v>
      </c>
      <c r="D19" s="276">
        <f t="shared" si="19"/>
        <v>63.655999999999992</v>
      </c>
      <c r="E19" s="279">
        <v>85.4</v>
      </c>
      <c r="F19" s="276">
        <f t="shared" si="4"/>
        <v>83.9482</v>
      </c>
      <c r="G19" s="276">
        <f t="shared" si="5"/>
        <v>87.39007620000001</v>
      </c>
      <c r="H19" s="277">
        <f t="shared" si="6"/>
        <v>90.798289171800008</v>
      </c>
      <c r="I19" s="75">
        <v>16.7</v>
      </c>
      <c r="J19" s="276">
        <f t="shared" si="7"/>
        <v>17.718699999999998</v>
      </c>
      <c r="K19" s="276">
        <f t="shared" si="8"/>
        <v>19.295664299999999</v>
      </c>
      <c r="L19" s="276">
        <f t="shared" si="9"/>
        <v>19.604394928799998</v>
      </c>
      <c r="M19" s="276">
        <f t="shared" si="10"/>
        <v>19.902381731717757</v>
      </c>
      <c r="N19" s="277">
        <f t="shared" si="11"/>
        <v>20.240722221156958</v>
      </c>
      <c r="O19" s="70">
        <v>78</v>
      </c>
      <c r="P19" s="69">
        <f t="shared" si="12"/>
        <v>80.324400000000011</v>
      </c>
      <c r="Q19" s="69">
        <f t="shared" si="13"/>
        <v>80.525211000000013</v>
      </c>
      <c r="R19" s="69">
        <f t="shared" si="14"/>
        <v>80.283635367000016</v>
      </c>
      <c r="S19" s="69">
        <f t="shared" si="15"/>
        <v>80.460259364807413</v>
      </c>
      <c r="T19" s="278">
        <f t="shared" si="16"/>
        <v>80.685548091028878</v>
      </c>
      <c r="U19" s="458">
        <v>47</v>
      </c>
      <c r="V19" s="459">
        <v>12</v>
      </c>
      <c r="W19" s="460"/>
      <c r="X19" s="459"/>
      <c r="Y19" s="455">
        <f t="shared" si="17"/>
        <v>14</v>
      </c>
      <c r="Z19" s="458"/>
      <c r="AA19" s="461">
        <v>5</v>
      </c>
      <c r="AB19" s="461"/>
      <c r="AC19" s="461"/>
      <c r="AD19" s="461">
        <v>9</v>
      </c>
      <c r="AE19" s="461"/>
      <c r="AF19" s="459"/>
      <c r="AG19" s="458">
        <v>14</v>
      </c>
      <c r="AH19" s="461">
        <v>14</v>
      </c>
      <c r="AI19" s="461">
        <v>1</v>
      </c>
      <c r="AJ19" s="461">
        <v>1</v>
      </c>
      <c r="AK19" s="461"/>
      <c r="AL19" s="459"/>
      <c r="AM19" s="455">
        <f t="shared" si="18"/>
        <v>2</v>
      </c>
      <c r="AN19" s="458">
        <v>0</v>
      </c>
      <c r="AO19" s="461">
        <v>1</v>
      </c>
      <c r="AP19" s="461">
        <v>0</v>
      </c>
      <c r="AQ19" s="461">
        <v>0</v>
      </c>
      <c r="AR19" s="459">
        <v>1</v>
      </c>
    </row>
    <row r="20" spans="1:44" ht="18">
      <c r="A20" s="457">
        <v>13</v>
      </c>
      <c r="B20" s="281" t="s">
        <v>737</v>
      </c>
      <c r="C20" s="75">
        <v>14.7</v>
      </c>
      <c r="D20" s="276">
        <f t="shared" si="19"/>
        <v>16.023</v>
      </c>
      <c r="E20" s="279">
        <v>21.2</v>
      </c>
      <c r="F20" s="276">
        <f t="shared" si="4"/>
        <v>20.839600000000001</v>
      </c>
      <c r="G20" s="276">
        <f t="shared" si="5"/>
        <v>21.694023600000001</v>
      </c>
      <c r="H20" s="277">
        <f t="shared" si="6"/>
        <v>22.540090520400003</v>
      </c>
      <c r="I20" s="75">
        <v>7.3</v>
      </c>
      <c r="J20" s="276">
        <f t="shared" si="7"/>
        <v>7.7452999999999994</v>
      </c>
      <c r="K20" s="276">
        <f t="shared" si="8"/>
        <v>8.4346317000000006</v>
      </c>
      <c r="L20" s="276">
        <f t="shared" si="9"/>
        <v>8.5695858071999993</v>
      </c>
      <c r="M20" s="276">
        <f t="shared" si="10"/>
        <v>8.6998435114694388</v>
      </c>
      <c r="N20" s="277">
        <f t="shared" si="11"/>
        <v>8.8477408511644189</v>
      </c>
      <c r="O20" s="70">
        <v>34</v>
      </c>
      <c r="P20" s="69">
        <f t="shared" si="12"/>
        <v>35.013200000000005</v>
      </c>
      <c r="Q20" s="69">
        <f t="shared" si="13"/>
        <v>35.100733000000005</v>
      </c>
      <c r="R20" s="69">
        <f t="shared" si="14"/>
        <v>34.995430801000005</v>
      </c>
      <c r="S20" s="69">
        <f t="shared" si="15"/>
        <v>35.072420748762205</v>
      </c>
      <c r="T20" s="278">
        <f t="shared" si="16"/>
        <v>35.170623526858741</v>
      </c>
      <c r="U20" s="458">
        <v>5</v>
      </c>
      <c r="V20" s="459">
        <v>4</v>
      </c>
      <c r="W20" s="460"/>
      <c r="X20" s="459"/>
      <c r="Y20" s="455">
        <f t="shared" si="17"/>
        <v>4</v>
      </c>
      <c r="Z20" s="458"/>
      <c r="AA20" s="461">
        <v>0</v>
      </c>
      <c r="AB20" s="461">
        <v>2</v>
      </c>
      <c r="AC20" s="461"/>
      <c r="AD20" s="461">
        <v>2</v>
      </c>
      <c r="AE20" s="461"/>
      <c r="AF20" s="459"/>
      <c r="AG20" s="458">
        <v>3</v>
      </c>
      <c r="AH20" s="461">
        <v>2</v>
      </c>
      <c r="AI20" s="461"/>
      <c r="AJ20" s="461"/>
      <c r="AK20" s="461">
        <v>2</v>
      </c>
      <c r="AL20" s="459">
        <v>2</v>
      </c>
      <c r="AM20" s="455">
        <f t="shared" si="18"/>
        <v>3</v>
      </c>
      <c r="AN20" s="458">
        <v>1</v>
      </c>
      <c r="AO20" s="461">
        <v>1</v>
      </c>
      <c r="AP20" s="461">
        <v>0</v>
      </c>
      <c r="AQ20" s="461">
        <v>0</v>
      </c>
      <c r="AR20" s="459">
        <v>1</v>
      </c>
    </row>
    <row r="21" spans="1:44" ht="18">
      <c r="A21" s="457">
        <v>14</v>
      </c>
      <c r="B21" s="281" t="s">
        <v>738</v>
      </c>
      <c r="C21" s="75">
        <v>50.8</v>
      </c>
      <c r="D21" s="276">
        <f t="shared" si="19"/>
        <v>55.372</v>
      </c>
      <c r="E21" s="279">
        <v>69.900000000000006</v>
      </c>
      <c r="F21" s="276">
        <f t="shared" si="4"/>
        <v>68.711700000000008</v>
      </c>
      <c r="G21" s="276">
        <f t="shared" si="5"/>
        <v>71.528879700000005</v>
      </c>
      <c r="H21" s="277">
        <f t="shared" si="6"/>
        <v>74.318506008300005</v>
      </c>
      <c r="I21" s="75">
        <v>9.6</v>
      </c>
      <c r="J21" s="276">
        <f t="shared" si="7"/>
        <v>10.185599999999999</v>
      </c>
      <c r="K21" s="276">
        <f t="shared" si="8"/>
        <v>11.092118399999999</v>
      </c>
      <c r="L21" s="276">
        <f t="shared" si="9"/>
        <v>11.269592294399997</v>
      </c>
      <c r="M21" s="276">
        <f t="shared" si="10"/>
        <v>11.440890097274876</v>
      </c>
      <c r="N21" s="277">
        <f t="shared" si="11"/>
        <v>11.635385228928548</v>
      </c>
      <c r="O21" s="70">
        <v>47</v>
      </c>
      <c r="P21" s="69">
        <f t="shared" si="12"/>
        <v>48.400600000000004</v>
      </c>
      <c r="Q21" s="69">
        <f t="shared" si="13"/>
        <v>48.521601500000003</v>
      </c>
      <c r="R21" s="69">
        <f t="shared" si="14"/>
        <v>48.376036695500005</v>
      </c>
      <c r="S21" s="69">
        <f t="shared" si="15"/>
        <v>48.4824639762301</v>
      </c>
      <c r="T21" s="278">
        <f t="shared" si="16"/>
        <v>48.618214875363549</v>
      </c>
      <c r="U21" s="458">
        <v>0</v>
      </c>
      <c r="V21" s="459">
        <v>4</v>
      </c>
      <c r="W21" s="460"/>
      <c r="X21" s="459"/>
      <c r="Y21" s="455">
        <f t="shared" si="17"/>
        <v>2</v>
      </c>
      <c r="Z21" s="458">
        <v>1</v>
      </c>
      <c r="AA21" s="461">
        <v>0</v>
      </c>
      <c r="AB21" s="461"/>
      <c r="AC21" s="461"/>
      <c r="AD21" s="461">
        <v>1</v>
      </c>
      <c r="AE21" s="461"/>
      <c r="AF21" s="459"/>
      <c r="AG21" s="458">
        <v>3</v>
      </c>
      <c r="AH21" s="461">
        <v>2</v>
      </c>
      <c r="AI21" s="461"/>
      <c r="AJ21" s="461"/>
      <c r="AK21" s="461">
        <v>1</v>
      </c>
      <c r="AL21" s="459">
        <v>1</v>
      </c>
      <c r="AM21" s="455">
        <f t="shared" si="18"/>
        <v>2</v>
      </c>
      <c r="AN21" s="458">
        <v>0</v>
      </c>
      <c r="AO21" s="461">
        <v>1</v>
      </c>
      <c r="AP21" s="461">
        <v>0</v>
      </c>
      <c r="AQ21" s="461">
        <v>0</v>
      </c>
      <c r="AR21" s="459">
        <v>1</v>
      </c>
    </row>
    <row r="22" spans="1:44" ht="18">
      <c r="A22" s="457">
        <v>15</v>
      </c>
      <c r="B22" s="281" t="s">
        <v>739</v>
      </c>
      <c r="C22" s="75">
        <v>21.9</v>
      </c>
      <c r="D22" s="276">
        <f t="shared" si="19"/>
        <v>23.870999999999999</v>
      </c>
      <c r="E22" s="279">
        <v>35.1</v>
      </c>
      <c r="F22" s="276">
        <f t="shared" si="4"/>
        <v>34.503299999999996</v>
      </c>
      <c r="G22" s="276">
        <f t="shared" si="5"/>
        <v>35.917935299999996</v>
      </c>
      <c r="H22" s="277">
        <f t="shared" si="6"/>
        <v>37.318734776699998</v>
      </c>
      <c r="I22" s="75">
        <v>11</v>
      </c>
      <c r="J22" s="276">
        <f t="shared" si="7"/>
        <v>11.670999999999999</v>
      </c>
      <c r="K22" s="276">
        <f t="shared" si="8"/>
        <v>12.709719</v>
      </c>
      <c r="L22" s="276">
        <f t="shared" si="9"/>
        <v>12.913074503999999</v>
      </c>
      <c r="M22" s="276">
        <f t="shared" si="10"/>
        <v>13.1093532364608</v>
      </c>
      <c r="N22" s="277">
        <f t="shared" si="11"/>
        <v>13.332212241480633</v>
      </c>
      <c r="O22" s="70">
        <v>92</v>
      </c>
      <c r="P22" s="69">
        <f t="shared" si="12"/>
        <v>94.741600000000005</v>
      </c>
      <c r="Q22" s="69">
        <f t="shared" si="13"/>
        <v>94.978453999999999</v>
      </c>
      <c r="R22" s="69">
        <f t="shared" si="14"/>
        <v>94.693518638</v>
      </c>
      <c r="S22" s="69">
        <f t="shared" si="15"/>
        <v>94.901844379003592</v>
      </c>
      <c r="T22" s="278">
        <f t="shared" si="16"/>
        <v>95.167569543264804</v>
      </c>
      <c r="U22" s="458">
        <v>23</v>
      </c>
      <c r="V22" s="459">
        <v>20</v>
      </c>
      <c r="W22" s="460"/>
      <c r="X22" s="459"/>
      <c r="Y22" s="455">
        <f t="shared" si="17"/>
        <v>6</v>
      </c>
      <c r="Z22" s="458"/>
      <c r="AA22" s="461">
        <v>2</v>
      </c>
      <c r="AB22" s="461"/>
      <c r="AC22" s="461"/>
      <c r="AD22" s="461">
        <v>4</v>
      </c>
      <c r="AE22" s="461"/>
      <c r="AF22" s="459"/>
      <c r="AG22" s="458">
        <v>7</v>
      </c>
      <c r="AH22" s="461">
        <v>6</v>
      </c>
      <c r="AI22" s="461"/>
      <c r="AJ22" s="461"/>
      <c r="AK22" s="461"/>
      <c r="AL22" s="459"/>
      <c r="AM22" s="455">
        <f t="shared" si="18"/>
        <v>4</v>
      </c>
      <c r="AN22" s="458">
        <v>1</v>
      </c>
      <c r="AO22" s="461">
        <v>2</v>
      </c>
      <c r="AP22" s="461">
        <v>0</v>
      </c>
      <c r="AQ22" s="461">
        <v>0</v>
      </c>
      <c r="AR22" s="459">
        <v>1</v>
      </c>
    </row>
    <row r="23" spans="1:44" ht="18">
      <c r="A23" s="457">
        <v>16</v>
      </c>
      <c r="B23" s="281" t="s">
        <v>740</v>
      </c>
      <c r="C23" s="75">
        <v>45.6</v>
      </c>
      <c r="D23" s="276">
        <f t="shared" si="19"/>
        <v>49.704000000000008</v>
      </c>
      <c r="E23" s="279">
        <v>63.3</v>
      </c>
      <c r="F23" s="276">
        <f t="shared" si="4"/>
        <v>62.223899999999993</v>
      </c>
      <c r="G23" s="276">
        <f t="shared" si="5"/>
        <v>64.775079899999994</v>
      </c>
      <c r="H23" s="277">
        <f t="shared" si="6"/>
        <v>67.301308016099995</v>
      </c>
      <c r="I23" s="75">
        <v>16.600000000000001</v>
      </c>
      <c r="J23" s="276">
        <f t="shared" si="7"/>
        <v>17.6126</v>
      </c>
      <c r="K23" s="276">
        <f t="shared" si="8"/>
        <v>19.180121400000001</v>
      </c>
      <c r="L23" s="276">
        <f t="shared" si="9"/>
        <v>19.487003342400001</v>
      </c>
      <c r="M23" s="276">
        <f t="shared" si="10"/>
        <v>19.78320579320448</v>
      </c>
      <c r="N23" s="277">
        <f t="shared" si="11"/>
        <v>20.119520291688957</v>
      </c>
      <c r="O23" s="70">
        <v>75</v>
      </c>
      <c r="P23" s="69">
        <f t="shared" si="12"/>
        <v>77.234999999999999</v>
      </c>
      <c r="Q23" s="69">
        <f t="shared" si="13"/>
        <v>77.428087500000004</v>
      </c>
      <c r="R23" s="69">
        <f t="shared" si="14"/>
        <v>77.195803237500002</v>
      </c>
      <c r="S23" s="69">
        <f t="shared" si="15"/>
        <v>77.365634004622493</v>
      </c>
      <c r="T23" s="278">
        <f t="shared" si="16"/>
        <v>77.58225777983543</v>
      </c>
      <c r="U23" s="458">
        <v>34</v>
      </c>
      <c r="V23" s="459">
        <v>36</v>
      </c>
      <c r="W23" s="460"/>
      <c r="X23" s="459"/>
      <c r="Y23" s="455">
        <f t="shared" si="17"/>
        <v>10</v>
      </c>
      <c r="Z23" s="458">
        <v>1</v>
      </c>
      <c r="AA23" s="461">
        <v>5</v>
      </c>
      <c r="AB23" s="461"/>
      <c r="AC23" s="461"/>
      <c r="AD23" s="461">
        <v>4</v>
      </c>
      <c r="AE23" s="461"/>
      <c r="AF23" s="459"/>
      <c r="AG23" s="458">
        <v>9</v>
      </c>
      <c r="AH23" s="461">
        <v>10</v>
      </c>
      <c r="AI23" s="461">
        <v>1</v>
      </c>
      <c r="AJ23" s="461">
        <v>1</v>
      </c>
      <c r="AK23" s="461">
        <v>2</v>
      </c>
      <c r="AL23" s="459">
        <v>0</v>
      </c>
      <c r="AM23" s="455">
        <f t="shared" si="18"/>
        <v>3</v>
      </c>
      <c r="AN23" s="458">
        <v>1</v>
      </c>
      <c r="AO23" s="461">
        <v>1</v>
      </c>
      <c r="AP23" s="461">
        <v>0</v>
      </c>
      <c r="AQ23" s="461">
        <v>0</v>
      </c>
      <c r="AR23" s="459">
        <v>1</v>
      </c>
    </row>
    <row r="24" spans="1:44" ht="18">
      <c r="A24" s="457">
        <v>17</v>
      </c>
      <c r="B24" s="281" t="s">
        <v>741</v>
      </c>
      <c r="C24" s="75">
        <v>19.8</v>
      </c>
      <c r="D24" s="276">
        <f t="shared" si="19"/>
        <v>21.582000000000004</v>
      </c>
      <c r="E24" s="279">
        <v>27.6</v>
      </c>
      <c r="F24" s="276">
        <f t="shared" si="4"/>
        <v>27.130800000000001</v>
      </c>
      <c r="G24" s="276">
        <f t="shared" si="5"/>
        <v>28.2431628</v>
      </c>
      <c r="H24" s="277">
        <f t="shared" si="6"/>
        <v>29.344646149200003</v>
      </c>
      <c r="I24" s="75">
        <v>6.4</v>
      </c>
      <c r="J24" s="276">
        <f t="shared" si="7"/>
        <v>6.7904</v>
      </c>
      <c r="K24" s="276">
        <f t="shared" si="8"/>
        <v>7.3947456000000003</v>
      </c>
      <c r="L24" s="276">
        <f t="shared" si="9"/>
        <v>7.5130615295999998</v>
      </c>
      <c r="M24" s="276">
        <f t="shared" si="10"/>
        <v>7.6272600648499189</v>
      </c>
      <c r="N24" s="277">
        <f t="shared" si="11"/>
        <v>7.7569234859523677</v>
      </c>
      <c r="O24" s="70">
        <v>49</v>
      </c>
      <c r="P24" s="69">
        <f t="shared" si="12"/>
        <v>50.460200000000007</v>
      </c>
      <c r="Q24" s="69">
        <f t="shared" si="13"/>
        <v>50.586350500000009</v>
      </c>
      <c r="R24" s="69">
        <f t="shared" si="14"/>
        <v>50.434591448500015</v>
      </c>
      <c r="S24" s="69">
        <f t="shared" si="15"/>
        <v>50.545547549686717</v>
      </c>
      <c r="T24" s="278">
        <f t="shared" si="16"/>
        <v>50.687075082825842</v>
      </c>
      <c r="U24" s="458">
        <v>9</v>
      </c>
      <c r="V24" s="459">
        <v>12</v>
      </c>
      <c r="W24" s="460"/>
      <c r="X24" s="459"/>
      <c r="Y24" s="455">
        <f t="shared" si="17"/>
        <v>7</v>
      </c>
      <c r="Z24" s="458"/>
      <c r="AA24" s="461">
        <v>4</v>
      </c>
      <c r="AB24" s="461"/>
      <c r="AC24" s="461"/>
      <c r="AD24" s="461">
        <v>3</v>
      </c>
      <c r="AE24" s="461"/>
      <c r="AF24" s="459"/>
      <c r="AG24" s="458">
        <v>9</v>
      </c>
      <c r="AH24" s="461">
        <v>9</v>
      </c>
      <c r="AI24" s="461"/>
      <c r="AJ24" s="461"/>
      <c r="AK24" s="461"/>
      <c r="AL24" s="459"/>
      <c r="AM24" s="455">
        <f t="shared" si="18"/>
        <v>2</v>
      </c>
      <c r="AN24" s="458">
        <v>0</v>
      </c>
      <c r="AO24" s="461">
        <v>1</v>
      </c>
      <c r="AP24" s="461">
        <v>0</v>
      </c>
      <c r="AQ24" s="461">
        <v>0</v>
      </c>
      <c r="AR24" s="459">
        <v>1</v>
      </c>
    </row>
    <row r="25" spans="1:44" ht="18">
      <c r="A25" s="457">
        <v>18</v>
      </c>
      <c r="B25" s="281" t="s">
        <v>742</v>
      </c>
      <c r="C25" s="75">
        <v>3.5</v>
      </c>
      <c r="D25" s="276">
        <f t="shared" si="19"/>
        <v>3.8149999999999999</v>
      </c>
      <c r="E25" s="279">
        <v>4.8</v>
      </c>
      <c r="F25" s="276">
        <f t="shared" si="4"/>
        <v>4.7183999999999999</v>
      </c>
      <c r="G25" s="276">
        <f t="shared" si="5"/>
        <v>4.9118543999999993</v>
      </c>
      <c r="H25" s="277">
        <f t="shared" si="6"/>
        <v>5.1034167215999995</v>
      </c>
      <c r="I25" s="75">
        <v>7</v>
      </c>
      <c r="J25" s="276">
        <f t="shared" si="7"/>
        <v>7.4269999999999996</v>
      </c>
      <c r="K25" s="276">
        <f t="shared" si="8"/>
        <v>8.0880030000000005</v>
      </c>
      <c r="L25" s="276">
        <f t="shared" si="9"/>
        <v>8.2174110480000007</v>
      </c>
      <c r="M25" s="276">
        <f t="shared" si="10"/>
        <v>8.3423156959295994</v>
      </c>
      <c r="N25" s="277">
        <f t="shared" si="11"/>
        <v>8.4841350627604033</v>
      </c>
      <c r="O25" s="70">
        <v>30</v>
      </c>
      <c r="P25" s="69">
        <f t="shared" si="12"/>
        <v>30.894000000000002</v>
      </c>
      <c r="Q25" s="69">
        <f t="shared" si="13"/>
        <v>30.971235</v>
      </c>
      <c r="R25" s="69">
        <f t="shared" si="14"/>
        <v>30.878321294999999</v>
      </c>
      <c r="S25" s="69">
        <f t="shared" si="15"/>
        <v>30.946253601848998</v>
      </c>
      <c r="T25" s="278">
        <f t="shared" si="16"/>
        <v>31.032903111934175</v>
      </c>
      <c r="U25" s="458">
        <v>15</v>
      </c>
      <c r="V25" s="459">
        <v>18</v>
      </c>
      <c r="W25" s="460"/>
      <c r="X25" s="459"/>
      <c r="Y25" s="455">
        <f t="shared" si="17"/>
        <v>1</v>
      </c>
      <c r="Z25" s="458"/>
      <c r="AA25" s="461">
        <v>1</v>
      </c>
      <c r="AB25" s="461"/>
      <c r="AC25" s="461"/>
      <c r="AD25" s="461">
        <v>0</v>
      </c>
      <c r="AE25" s="461"/>
      <c r="AF25" s="459"/>
      <c r="AG25" s="458">
        <v>1</v>
      </c>
      <c r="AH25" s="461">
        <v>1</v>
      </c>
      <c r="AI25" s="461"/>
      <c r="AJ25" s="461"/>
      <c r="AK25" s="461"/>
      <c r="AL25" s="459"/>
      <c r="AM25" s="455">
        <f t="shared" si="18"/>
        <v>2</v>
      </c>
      <c r="AN25" s="458">
        <v>0</v>
      </c>
      <c r="AO25" s="461">
        <v>1</v>
      </c>
      <c r="AP25" s="461">
        <v>0</v>
      </c>
      <c r="AQ25" s="461">
        <v>0</v>
      </c>
      <c r="AR25" s="459">
        <v>1</v>
      </c>
    </row>
    <row r="26" spans="1:44" ht="18">
      <c r="A26" s="457">
        <v>19</v>
      </c>
      <c r="B26" s="281" t="s">
        <v>743</v>
      </c>
      <c r="C26" s="75">
        <v>17.399999999999999</v>
      </c>
      <c r="D26" s="276">
        <f t="shared" si="19"/>
        <v>18.965999999999998</v>
      </c>
      <c r="E26" s="279">
        <v>24.5</v>
      </c>
      <c r="F26" s="276">
        <f t="shared" si="4"/>
        <v>24.083500000000001</v>
      </c>
      <c r="G26" s="276">
        <f t="shared" si="5"/>
        <v>25.070923499999999</v>
      </c>
      <c r="H26" s="277">
        <f t="shared" si="6"/>
        <v>26.048689516499998</v>
      </c>
      <c r="I26" s="75">
        <v>14</v>
      </c>
      <c r="J26" s="276">
        <f t="shared" si="7"/>
        <v>14.853999999999999</v>
      </c>
      <c r="K26" s="276">
        <f t="shared" si="8"/>
        <v>16.176006000000001</v>
      </c>
      <c r="L26" s="276">
        <f t="shared" si="9"/>
        <v>16.434822096000001</v>
      </c>
      <c r="M26" s="276">
        <f t="shared" si="10"/>
        <v>16.684631391859199</v>
      </c>
      <c r="N26" s="277">
        <f t="shared" si="11"/>
        <v>16.968270125520807</v>
      </c>
      <c r="O26" s="70">
        <v>60</v>
      </c>
      <c r="P26" s="69">
        <f t="shared" si="12"/>
        <v>61.788000000000004</v>
      </c>
      <c r="Q26" s="69">
        <f t="shared" si="13"/>
        <v>61.94247</v>
      </c>
      <c r="R26" s="69">
        <f t="shared" si="14"/>
        <v>61.756642589999998</v>
      </c>
      <c r="S26" s="69">
        <f t="shared" si="15"/>
        <v>61.892507203697996</v>
      </c>
      <c r="T26" s="278">
        <f t="shared" si="16"/>
        <v>62.06580622386835</v>
      </c>
      <c r="U26" s="458">
        <v>18</v>
      </c>
      <c r="V26" s="459">
        <v>18</v>
      </c>
      <c r="W26" s="460"/>
      <c r="X26" s="459"/>
      <c r="Y26" s="455">
        <f t="shared" si="17"/>
        <v>15</v>
      </c>
      <c r="Z26" s="458">
        <v>0</v>
      </c>
      <c r="AA26" s="461">
        <v>5</v>
      </c>
      <c r="AB26" s="461"/>
      <c r="AC26" s="461"/>
      <c r="AD26" s="461">
        <v>8</v>
      </c>
      <c r="AE26" s="461"/>
      <c r="AF26" s="459">
        <v>2</v>
      </c>
      <c r="AG26" s="458">
        <v>9</v>
      </c>
      <c r="AH26" s="461">
        <v>6</v>
      </c>
      <c r="AI26" s="461"/>
      <c r="AJ26" s="461"/>
      <c r="AK26" s="461">
        <v>2</v>
      </c>
      <c r="AL26" s="459">
        <v>2</v>
      </c>
      <c r="AM26" s="455">
        <f t="shared" si="18"/>
        <v>3</v>
      </c>
      <c r="AN26" s="458">
        <v>1</v>
      </c>
      <c r="AO26" s="461">
        <v>1</v>
      </c>
      <c r="AP26" s="461">
        <v>0</v>
      </c>
      <c r="AQ26" s="461">
        <v>0</v>
      </c>
      <c r="AR26" s="459">
        <v>1</v>
      </c>
    </row>
    <row r="27" spans="1:44" ht="18">
      <c r="A27" s="457">
        <v>20</v>
      </c>
      <c r="B27" s="281" t="s">
        <v>744</v>
      </c>
      <c r="C27" s="75">
        <v>99.2</v>
      </c>
      <c r="D27" s="276">
        <f t="shared" si="19"/>
        <v>108.12800000000001</v>
      </c>
      <c r="E27" s="279">
        <v>125.2</v>
      </c>
      <c r="F27" s="276">
        <f t="shared" si="4"/>
        <v>123.0716</v>
      </c>
      <c r="G27" s="276">
        <f t="shared" si="5"/>
        <v>128.1175356</v>
      </c>
      <c r="H27" s="277">
        <f t="shared" si="6"/>
        <v>133.11411948840001</v>
      </c>
      <c r="I27" s="75">
        <v>42.4</v>
      </c>
      <c r="J27" s="276">
        <f t="shared" si="7"/>
        <v>44.986399999999996</v>
      </c>
      <c r="K27" s="276">
        <f t="shared" si="8"/>
        <v>48.990189599999994</v>
      </c>
      <c r="L27" s="276">
        <f t="shared" si="9"/>
        <v>49.774032633599994</v>
      </c>
      <c r="M27" s="276">
        <f t="shared" si="10"/>
        <v>50.530597929630716</v>
      </c>
      <c r="N27" s="277">
        <f t="shared" si="11"/>
        <v>51.389618094434439</v>
      </c>
      <c r="O27" s="70">
        <v>160</v>
      </c>
      <c r="P27" s="69">
        <f t="shared" si="12"/>
        <v>164.768</v>
      </c>
      <c r="Q27" s="69">
        <f t="shared" si="13"/>
        <v>165.17991999999998</v>
      </c>
      <c r="R27" s="69">
        <f t="shared" si="14"/>
        <v>164.68438024</v>
      </c>
      <c r="S27" s="69">
        <f t="shared" si="15"/>
        <v>165.04668587652799</v>
      </c>
      <c r="T27" s="278">
        <f t="shared" si="16"/>
        <v>165.50881659698226</v>
      </c>
      <c r="U27" s="458">
        <v>23</v>
      </c>
      <c r="V27" s="459">
        <v>24</v>
      </c>
      <c r="W27" s="460"/>
      <c r="X27" s="459"/>
      <c r="Y27" s="455">
        <f t="shared" si="17"/>
        <v>12</v>
      </c>
      <c r="Z27" s="458"/>
      <c r="AA27" s="461">
        <v>3</v>
      </c>
      <c r="AB27" s="461"/>
      <c r="AC27" s="461"/>
      <c r="AD27" s="461">
        <v>7</v>
      </c>
      <c r="AE27" s="461"/>
      <c r="AF27" s="459">
        <v>2</v>
      </c>
      <c r="AG27" s="458">
        <v>10</v>
      </c>
      <c r="AH27" s="461">
        <v>10</v>
      </c>
      <c r="AI27" s="461"/>
      <c r="AJ27" s="461"/>
      <c r="AK27" s="461">
        <v>1</v>
      </c>
      <c r="AL27" s="459">
        <v>1</v>
      </c>
      <c r="AM27" s="455">
        <f t="shared" si="18"/>
        <v>6</v>
      </c>
      <c r="AN27" s="458">
        <v>2</v>
      </c>
      <c r="AO27" s="461">
        <v>3</v>
      </c>
      <c r="AP27" s="461">
        <v>0</v>
      </c>
      <c r="AQ27" s="461">
        <v>0</v>
      </c>
      <c r="AR27" s="459">
        <v>1</v>
      </c>
    </row>
    <row r="28" spans="1:44" ht="18">
      <c r="A28" s="457">
        <v>21</v>
      </c>
      <c r="B28" s="281" t="s">
        <v>745</v>
      </c>
      <c r="C28" s="75">
        <v>8.1</v>
      </c>
      <c r="D28" s="276">
        <f t="shared" si="19"/>
        <v>8.8290000000000006</v>
      </c>
      <c r="E28" s="279">
        <v>11.5</v>
      </c>
      <c r="F28" s="276">
        <f t="shared" si="4"/>
        <v>11.304500000000001</v>
      </c>
      <c r="G28" s="276">
        <f t="shared" si="5"/>
        <v>11.767984500000001</v>
      </c>
      <c r="H28" s="277">
        <f t="shared" si="6"/>
        <v>12.2269358955</v>
      </c>
      <c r="I28" s="75">
        <v>7.3</v>
      </c>
      <c r="J28" s="276">
        <f t="shared" si="7"/>
        <v>7.7452999999999994</v>
      </c>
      <c r="K28" s="276">
        <f t="shared" si="8"/>
        <v>8.4346317000000006</v>
      </c>
      <c r="L28" s="276">
        <f t="shared" si="9"/>
        <v>8.5695858071999993</v>
      </c>
      <c r="M28" s="276">
        <f t="shared" si="10"/>
        <v>8.6998435114694388</v>
      </c>
      <c r="N28" s="277">
        <f t="shared" si="11"/>
        <v>8.8477408511644189</v>
      </c>
      <c r="O28" s="70">
        <v>40</v>
      </c>
      <c r="P28" s="69">
        <f t="shared" si="12"/>
        <v>41.192</v>
      </c>
      <c r="Q28" s="69">
        <f t="shared" si="13"/>
        <v>41.294979999999995</v>
      </c>
      <c r="R28" s="69">
        <f t="shared" si="14"/>
        <v>41.171095059999999</v>
      </c>
      <c r="S28" s="69">
        <f t="shared" si="15"/>
        <v>41.261671469131997</v>
      </c>
      <c r="T28" s="278">
        <f t="shared" si="16"/>
        <v>41.377204149245564</v>
      </c>
      <c r="U28" s="458">
        <v>0</v>
      </c>
      <c r="V28" s="459">
        <v>6</v>
      </c>
      <c r="W28" s="460"/>
      <c r="X28" s="459"/>
      <c r="Y28" s="455">
        <f t="shared" si="17"/>
        <v>3</v>
      </c>
      <c r="Z28" s="458"/>
      <c r="AA28" s="461">
        <v>1</v>
      </c>
      <c r="AB28" s="461"/>
      <c r="AC28" s="461"/>
      <c r="AD28" s="461">
        <v>2</v>
      </c>
      <c r="AE28" s="461"/>
      <c r="AF28" s="459"/>
      <c r="AG28" s="458">
        <v>3</v>
      </c>
      <c r="AH28" s="461">
        <v>3</v>
      </c>
      <c r="AI28" s="461"/>
      <c r="AJ28" s="461"/>
      <c r="AK28" s="461"/>
      <c r="AL28" s="459"/>
      <c r="AM28" s="455">
        <f t="shared" si="18"/>
        <v>2</v>
      </c>
      <c r="AN28" s="458">
        <v>0</v>
      </c>
      <c r="AO28" s="461">
        <v>1</v>
      </c>
      <c r="AP28" s="461">
        <v>0</v>
      </c>
      <c r="AQ28" s="461">
        <v>0</v>
      </c>
      <c r="AR28" s="459">
        <v>1</v>
      </c>
    </row>
    <row r="29" spans="1:44" ht="18">
      <c r="A29" s="457">
        <v>22</v>
      </c>
      <c r="B29" s="281" t="s">
        <v>746</v>
      </c>
      <c r="C29" s="75">
        <v>12</v>
      </c>
      <c r="D29" s="276">
        <f t="shared" si="19"/>
        <v>13.08</v>
      </c>
      <c r="E29" s="279">
        <v>17</v>
      </c>
      <c r="F29" s="276">
        <v>17.100000000000001</v>
      </c>
      <c r="G29" s="276">
        <f t="shared" si="5"/>
        <v>17.801100000000002</v>
      </c>
      <c r="H29" s="277">
        <f t="shared" si="6"/>
        <v>18.495342900000004</v>
      </c>
      <c r="I29" s="75">
        <v>11.1</v>
      </c>
      <c r="J29" s="276">
        <f t="shared" si="7"/>
        <v>11.777099999999997</v>
      </c>
      <c r="K29" s="276">
        <f t="shared" si="8"/>
        <v>12.825261899999997</v>
      </c>
      <c r="L29" s="276">
        <f t="shared" si="9"/>
        <v>13.030466090399996</v>
      </c>
      <c r="M29" s="276">
        <f t="shared" si="10"/>
        <v>13.228529174974076</v>
      </c>
      <c r="N29" s="277">
        <f t="shared" si="11"/>
        <v>13.453414170948635</v>
      </c>
      <c r="O29" s="70">
        <v>47</v>
      </c>
      <c r="P29" s="69">
        <f t="shared" si="12"/>
        <v>48.400600000000004</v>
      </c>
      <c r="Q29" s="69">
        <f t="shared" si="13"/>
        <v>48.521601500000003</v>
      </c>
      <c r="R29" s="69">
        <f t="shared" si="14"/>
        <v>48.376036695500005</v>
      </c>
      <c r="S29" s="69">
        <f t="shared" si="15"/>
        <v>48.4824639762301</v>
      </c>
      <c r="T29" s="278">
        <f t="shared" si="16"/>
        <v>48.618214875363549</v>
      </c>
      <c r="U29" s="458">
        <v>0</v>
      </c>
      <c r="V29" s="459">
        <v>2</v>
      </c>
      <c r="W29" s="460"/>
      <c r="X29" s="459"/>
      <c r="Y29" s="455">
        <f t="shared" si="17"/>
        <v>4</v>
      </c>
      <c r="Z29" s="458"/>
      <c r="AA29" s="461">
        <v>1</v>
      </c>
      <c r="AB29" s="461"/>
      <c r="AC29" s="461"/>
      <c r="AD29" s="461">
        <v>3</v>
      </c>
      <c r="AE29" s="461"/>
      <c r="AF29" s="459"/>
      <c r="AG29" s="458">
        <v>7</v>
      </c>
      <c r="AH29" s="461">
        <v>7</v>
      </c>
      <c r="AI29" s="461"/>
      <c r="AJ29" s="461"/>
      <c r="AK29" s="461"/>
      <c r="AL29" s="459"/>
      <c r="AM29" s="455">
        <f t="shared" si="18"/>
        <v>2</v>
      </c>
      <c r="AN29" s="458">
        <v>0</v>
      </c>
      <c r="AO29" s="461">
        <v>1</v>
      </c>
      <c r="AP29" s="461">
        <v>0</v>
      </c>
      <c r="AQ29" s="461">
        <v>0</v>
      </c>
      <c r="AR29" s="459">
        <v>1</v>
      </c>
    </row>
    <row r="30" spans="1:44" ht="18">
      <c r="A30" s="457">
        <v>23</v>
      </c>
      <c r="B30" s="281" t="s">
        <v>747</v>
      </c>
      <c r="C30" s="75">
        <v>21.7</v>
      </c>
      <c r="D30" s="276">
        <f t="shared" si="19"/>
        <v>23.652999999999999</v>
      </c>
      <c r="E30" s="279">
        <v>30.9</v>
      </c>
      <c r="F30" s="276">
        <f t="shared" si="4"/>
        <v>30.374699999999997</v>
      </c>
      <c r="G30" s="276">
        <f t="shared" si="5"/>
        <v>31.620062699999995</v>
      </c>
      <c r="H30" s="277">
        <v>33.07</v>
      </c>
      <c r="I30" s="75">
        <v>7.6</v>
      </c>
      <c r="J30" s="276">
        <f t="shared" si="7"/>
        <v>8.0635999999999992</v>
      </c>
      <c r="K30" s="276">
        <f t="shared" si="8"/>
        <v>8.7812604000000007</v>
      </c>
      <c r="L30" s="276">
        <f t="shared" si="9"/>
        <v>8.9217605664000015</v>
      </c>
      <c r="M30" s="276">
        <f t="shared" si="10"/>
        <v>9.0573713270092817</v>
      </c>
      <c r="N30" s="277">
        <f t="shared" si="11"/>
        <v>9.2113466395684398</v>
      </c>
      <c r="O30" s="70">
        <v>37</v>
      </c>
      <c r="P30" s="69">
        <f t="shared" si="12"/>
        <v>38.102600000000002</v>
      </c>
      <c r="Q30" s="69">
        <f t="shared" si="13"/>
        <v>38.1978565</v>
      </c>
      <c r="R30" s="69">
        <f t="shared" si="14"/>
        <v>38.083262930499998</v>
      </c>
      <c r="S30" s="69">
        <f t="shared" si="15"/>
        <v>38.167046108947098</v>
      </c>
      <c r="T30" s="278">
        <f t="shared" si="16"/>
        <v>38.273913838052152</v>
      </c>
      <c r="U30" s="458">
        <v>0</v>
      </c>
      <c r="V30" s="459">
        <v>3</v>
      </c>
      <c r="W30" s="460"/>
      <c r="X30" s="459"/>
      <c r="Y30" s="455">
        <f t="shared" si="17"/>
        <v>3</v>
      </c>
      <c r="Z30" s="458"/>
      <c r="AA30" s="461">
        <v>1</v>
      </c>
      <c r="AB30" s="461"/>
      <c r="AC30" s="461"/>
      <c r="AD30" s="461">
        <v>2</v>
      </c>
      <c r="AE30" s="461"/>
      <c r="AF30" s="459"/>
      <c r="AG30" s="458">
        <v>4</v>
      </c>
      <c r="AH30" s="461">
        <v>3</v>
      </c>
      <c r="AI30" s="461"/>
      <c r="AJ30" s="461"/>
      <c r="AK30" s="461"/>
      <c r="AL30" s="459"/>
      <c r="AM30" s="455">
        <f t="shared" si="18"/>
        <v>2</v>
      </c>
      <c r="AN30" s="458">
        <v>0</v>
      </c>
      <c r="AO30" s="461">
        <v>1</v>
      </c>
      <c r="AP30" s="461">
        <v>0</v>
      </c>
      <c r="AQ30" s="461">
        <v>0</v>
      </c>
      <c r="AR30" s="459">
        <v>1</v>
      </c>
    </row>
    <row r="31" spans="1:44" ht="18">
      <c r="A31" s="457">
        <v>24</v>
      </c>
      <c r="B31" s="281" t="s">
        <v>748</v>
      </c>
      <c r="C31" s="75">
        <v>108.7</v>
      </c>
      <c r="D31" s="276">
        <f t="shared" si="19"/>
        <v>118.483</v>
      </c>
      <c r="E31" s="279">
        <v>98.4</v>
      </c>
      <c r="F31" s="276">
        <v>96.7</v>
      </c>
      <c r="G31" s="276">
        <v>100.54</v>
      </c>
      <c r="H31" s="277">
        <f t="shared" si="6"/>
        <v>104.46106000000002</v>
      </c>
      <c r="I31" s="75">
        <v>36.9</v>
      </c>
      <c r="J31" s="276">
        <v>39.700000000000003</v>
      </c>
      <c r="K31" s="276">
        <v>43.65</v>
      </c>
      <c r="L31" s="276">
        <v>44.4</v>
      </c>
      <c r="M31" s="276">
        <v>45.3</v>
      </c>
      <c r="N31" s="277">
        <v>46.7</v>
      </c>
      <c r="O31" s="70">
        <v>163</v>
      </c>
      <c r="P31" s="69">
        <f t="shared" si="12"/>
        <v>167.85740000000001</v>
      </c>
      <c r="Q31" s="69">
        <f t="shared" si="13"/>
        <v>168.27704349999999</v>
      </c>
      <c r="R31" s="69">
        <v>169</v>
      </c>
      <c r="S31" s="69">
        <f t="shared" si="15"/>
        <v>169.37180000000001</v>
      </c>
      <c r="T31" s="278">
        <f t="shared" si="16"/>
        <v>169.84604104000002</v>
      </c>
      <c r="U31" s="458">
        <v>101</v>
      </c>
      <c r="V31" s="459">
        <v>90</v>
      </c>
      <c r="W31" s="460"/>
      <c r="X31" s="459"/>
      <c r="Y31" s="455">
        <f t="shared" si="17"/>
        <v>8</v>
      </c>
      <c r="Z31" s="458"/>
      <c r="AA31" s="461">
        <v>3</v>
      </c>
      <c r="AB31" s="461"/>
      <c r="AC31" s="461"/>
      <c r="AD31" s="461">
        <v>5</v>
      </c>
      <c r="AE31" s="461"/>
      <c r="AF31" s="459"/>
      <c r="AG31" s="458">
        <v>12</v>
      </c>
      <c r="AH31" s="461">
        <v>13</v>
      </c>
      <c r="AI31" s="461"/>
      <c r="AJ31" s="461"/>
      <c r="AK31" s="461">
        <v>1</v>
      </c>
      <c r="AL31" s="459">
        <v>1</v>
      </c>
      <c r="AM31" s="455">
        <f t="shared" si="18"/>
        <v>7</v>
      </c>
      <c r="AN31" s="458">
        <v>2</v>
      </c>
      <c r="AO31" s="461">
        <v>3</v>
      </c>
      <c r="AP31" s="461">
        <v>1</v>
      </c>
      <c r="AQ31" s="461">
        <v>0</v>
      </c>
      <c r="AR31" s="459">
        <v>1</v>
      </c>
    </row>
    <row r="32" spans="1:44" ht="18.600000000000001" thickBot="1">
      <c r="A32" s="462"/>
      <c r="B32" s="449" t="s">
        <v>159</v>
      </c>
      <c r="C32" s="77">
        <f t="shared" ref="C32:V32" si="20">SUM(C8:C31)</f>
        <v>5915.7999999999984</v>
      </c>
      <c r="D32" s="78">
        <f t="shared" si="20"/>
        <v>6499.0970000000016</v>
      </c>
      <c r="E32" s="78">
        <f t="shared" si="20"/>
        <v>1345.1000000000001</v>
      </c>
      <c r="F32" s="78">
        <f t="shared" si="20"/>
        <v>1322.5950999999998</v>
      </c>
      <c r="G32" s="78">
        <f t="shared" si="20"/>
        <v>1376.6967990999999</v>
      </c>
      <c r="H32" s="79">
        <f t="shared" si="20"/>
        <v>1430.6047291196001</v>
      </c>
      <c r="I32" s="469">
        <f t="shared" si="20"/>
        <v>1714.4999999999998</v>
      </c>
      <c r="J32" s="470">
        <f t="shared" si="20"/>
        <v>1819.6335999999999</v>
      </c>
      <c r="K32" s="470">
        <f t="shared" si="20"/>
        <v>1981.9976903999998</v>
      </c>
      <c r="L32" s="470">
        <f t="shared" si="20"/>
        <v>2013.7612534463995</v>
      </c>
      <c r="M32" s="470">
        <f t="shared" si="20"/>
        <v>2044.5955444987849</v>
      </c>
      <c r="N32" s="471">
        <f t="shared" si="20"/>
        <v>2079.9835687552641</v>
      </c>
      <c r="O32" s="72">
        <f t="shared" si="20"/>
        <v>4688</v>
      </c>
      <c r="P32" s="73">
        <f t="shared" si="20"/>
        <v>4827.7023999999992</v>
      </c>
      <c r="Q32" s="73">
        <f t="shared" si="20"/>
        <v>4839.771655999999</v>
      </c>
      <c r="R32" s="73">
        <f t="shared" si="20"/>
        <v>4826.4801286624997</v>
      </c>
      <c r="S32" s="73">
        <f t="shared" si="20"/>
        <v>4837.0983849455579</v>
      </c>
      <c r="T32" s="74">
        <f t="shared" si="20"/>
        <v>4850.6422604234049</v>
      </c>
      <c r="U32" s="72">
        <f t="shared" si="20"/>
        <v>530</v>
      </c>
      <c r="V32" s="74">
        <f t="shared" si="20"/>
        <v>476</v>
      </c>
      <c r="W32" s="463"/>
      <c r="X32" s="464">
        <f t="shared" ref="X32:AR32" si="21">SUM(X8:X31)</f>
        <v>2075</v>
      </c>
      <c r="Y32" s="465">
        <f t="shared" si="21"/>
        <v>201</v>
      </c>
      <c r="Z32" s="466">
        <f t="shared" si="21"/>
        <v>3</v>
      </c>
      <c r="AA32" s="472">
        <f t="shared" si="21"/>
        <v>69</v>
      </c>
      <c r="AB32" s="472">
        <f t="shared" si="21"/>
        <v>3</v>
      </c>
      <c r="AC32" s="472">
        <f t="shared" si="21"/>
        <v>1</v>
      </c>
      <c r="AD32" s="472">
        <f t="shared" si="21"/>
        <v>118</v>
      </c>
      <c r="AE32" s="472">
        <f t="shared" si="21"/>
        <v>0</v>
      </c>
      <c r="AF32" s="473">
        <f t="shared" si="21"/>
        <v>7</v>
      </c>
      <c r="AG32" s="474">
        <f t="shared" si="21"/>
        <v>195</v>
      </c>
      <c r="AH32" s="472">
        <f t="shared" si="21"/>
        <v>178</v>
      </c>
      <c r="AI32" s="472">
        <v>3</v>
      </c>
      <c r="AJ32" s="472">
        <f t="shared" si="21"/>
        <v>4</v>
      </c>
      <c r="AK32" s="472">
        <f t="shared" si="21"/>
        <v>15</v>
      </c>
      <c r="AL32" s="473">
        <f t="shared" si="21"/>
        <v>14</v>
      </c>
      <c r="AM32" s="465">
        <f t="shared" si="21"/>
        <v>82</v>
      </c>
      <c r="AN32" s="466">
        <f t="shared" si="21"/>
        <v>23</v>
      </c>
      <c r="AO32" s="467">
        <f t="shared" si="21"/>
        <v>32</v>
      </c>
      <c r="AP32" s="467">
        <f t="shared" si="21"/>
        <v>2</v>
      </c>
      <c r="AQ32" s="467">
        <f t="shared" si="21"/>
        <v>0</v>
      </c>
      <c r="AR32" s="464">
        <f t="shared" si="21"/>
        <v>25</v>
      </c>
    </row>
    <row r="33" spans="1:44" ht="18">
      <c r="A33" s="468"/>
      <c r="B33" s="56"/>
      <c r="C33" s="450"/>
      <c r="D33" s="56"/>
      <c r="E33" s="56"/>
      <c r="F33" s="56"/>
      <c r="G33" s="56"/>
      <c r="H33" s="56"/>
      <c r="I33" s="450"/>
      <c r="J33" s="56"/>
      <c r="K33" s="56"/>
      <c r="L33" s="56"/>
      <c r="M33" s="56"/>
      <c r="N33" s="56"/>
      <c r="O33" s="450"/>
      <c r="P33" s="56"/>
      <c r="Q33" s="56"/>
      <c r="R33" s="56"/>
      <c r="S33" s="56"/>
      <c r="T33" s="56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</row>
    <row r="34" spans="1:44" ht="56.25" customHeight="1">
      <c r="B34" s="621" t="s">
        <v>158</v>
      </c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Y34" s="621" t="s">
        <v>158</v>
      </c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1"/>
      <c r="AN34" s="621"/>
      <c r="AO34" s="621"/>
      <c r="AP34" s="621"/>
      <c r="AQ34" s="621"/>
      <c r="AR34" s="621"/>
    </row>
    <row r="35" spans="1:44" ht="18">
      <c r="B35" s="14"/>
      <c r="C35" s="14"/>
      <c r="D35" s="14"/>
      <c r="E35" s="14"/>
      <c r="F35" s="14"/>
      <c r="G35" s="14"/>
      <c r="H35" s="14"/>
    </row>
    <row r="36" spans="1:44" ht="19.5" customHeight="1" thickBot="1">
      <c r="B36" s="82" t="s">
        <v>596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44" ht="135.75" customHeight="1" thickBot="1">
      <c r="B37" s="617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9"/>
    </row>
    <row r="43" spans="1:44" ht="18">
      <c r="AI43" s="591"/>
      <c r="AJ43" s="592"/>
    </row>
  </sheetData>
  <sheetProtection formatCells="0" formatColumns="0" formatRows="0"/>
  <mergeCells count="56">
    <mergeCell ref="A4:A7"/>
    <mergeCell ref="B37:V37"/>
    <mergeCell ref="AI6:AI7"/>
    <mergeCell ref="AK5:AL5"/>
    <mergeCell ref="AN5:AN7"/>
    <mergeCell ref="D6:D7"/>
    <mergeCell ref="K6:K7"/>
    <mergeCell ref="B34:V34"/>
    <mergeCell ref="Y34:AR34"/>
    <mergeCell ref="L6:N6"/>
    <mergeCell ref="B4:B7"/>
    <mergeCell ref="C6:C7"/>
    <mergeCell ref="AN4:AR4"/>
    <mergeCell ref="AQ5:AQ7"/>
    <mergeCell ref="AR5:AR7"/>
    <mergeCell ref="AJ6:AJ7"/>
    <mergeCell ref="F1:H1"/>
    <mergeCell ref="F6:H6"/>
    <mergeCell ref="E6:E7"/>
    <mergeCell ref="W4:X5"/>
    <mergeCell ref="W6:W7"/>
    <mergeCell ref="X6:X7"/>
    <mergeCell ref="B2:X2"/>
    <mergeCell ref="O4:T5"/>
    <mergeCell ref="R6:T6"/>
    <mergeCell ref="O6:O7"/>
    <mergeCell ref="P6:P7"/>
    <mergeCell ref="Q6:Q7"/>
    <mergeCell ref="I6:I7"/>
    <mergeCell ref="J6:J7"/>
    <mergeCell ref="V6:V7"/>
    <mergeCell ref="U6:U7"/>
    <mergeCell ref="AI43:AJ43"/>
    <mergeCell ref="C4:H5"/>
    <mergeCell ref="U4:V5"/>
    <mergeCell ref="AG5:AH5"/>
    <mergeCell ref="AK6:AK7"/>
    <mergeCell ref="Z4:AF4"/>
    <mergeCell ref="Z5:Z7"/>
    <mergeCell ref="Y4:Y7"/>
    <mergeCell ref="AB5:AB7"/>
    <mergeCell ref="AC5:AC7"/>
    <mergeCell ref="AD5:AD7"/>
    <mergeCell ref="AE5:AE7"/>
    <mergeCell ref="AF5:AF7"/>
    <mergeCell ref="I4:N5"/>
    <mergeCell ref="AG4:AL4"/>
    <mergeCell ref="AG6:AG7"/>
    <mergeCell ref="AP1:AR1"/>
    <mergeCell ref="AO5:AO7"/>
    <mergeCell ref="AP5:AP7"/>
    <mergeCell ref="AI5:AJ5"/>
    <mergeCell ref="AA5:AA7"/>
    <mergeCell ref="AL6:AL7"/>
    <mergeCell ref="AM4:AM7"/>
    <mergeCell ref="AH6:AH7"/>
  </mergeCells>
  <phoneticPr fontId="10" type="noConversion"/>
  <printOptions horizontalCentered="1"/>
  <pageMargins left="0.59055118110236227" right="0.59055118110236227" top="0.78740157480314965" bottom="0.39370078740157483" header="0" footer="0"/>
  <pageSetup paperSize="9" scale="41" fitToWidth="2" fitToHeight="10" orientation="landscape" horizontalDpi="300" verticalDpi="300" r:id="rId1"/>
  <headerFooter alignWithMargins="0"/>
  <colBreaks count="1" manualBreakCount="1">
    <brk id="24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  <pageSetUpPr fitToPage="1"/>
  </sheetPr>
  <dimension ref="A1:V83"/>
  <sheetViews>
    <sheetView view="pageBreakPreview" topLeftCell="F1" zoomScale="75" zoomScaleNormal="75" zoomScaleSheetLayoutView="75" workbookViewId="0">
      <selection activeCell="T83" sqref="T83"/>
    </sheetView>
  </sheetViews>
  <sheetFormatPr defaultRowHeight="13.2"/>
  <cols>
    <col min="1" max="1" width="5.5546875" customWidth="1"/>
    <col min="2" max="2" width="46.33203125" customWidth="1"/>
    <col min="3" max="3" width="31.5546875" customWidth="1"/>
    <col min="4" max="4" width="21.44140625" customWidth="1"/>
    <col min="5" max="5" width="19.33203125" customWidth="1"/>
    <col min="6" max="6" width="21.109375" customWidth="1"/>
    <col min="7" max="7" width="19.109375" customWidth="1"/>
    <col min="8" max="8" width="20.33203125" customWidth="1"/>
    <col min="9" max="18" width="16.88671875" customWidth="1"/>
    <col min="19" max="19" width="21.88671875" customWidth="1"/>
    <col min="20" max="20" width="25.33203125" customWidth="1"/>
  </cols>
  <sheetData>
    <row r="1" spans="1:22" ht="26.25" customHeight="1">
      <c r="S1" s="635" t="s">
        <v>141</v>
      </c>
      <c r="T1" s="635"/>
      <c r="U1" s="31"/>
      <c r="V1" s="31"/>
    </row>
    <row r="3" spans="1:22" ht="72" customHeight="1">
      <c r="A3" s="636" t="s">
        <v>639</v>
      </c>
      <c r="B3" s="636"/>
      <c r="C3" s="636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</row>
    <row r="4" spans="1:22" ht="29.25" customHeight="1" thickBot="1">
      <c r="A4" s="48"/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2" ht="63" customHeight="1">
      <c r="A5" s="640" t="s">
        <v>82</v>
      </c>
      <c r="B5" s="642" t="s">
        <v>133</v>
      </c>
      <c r="C5" s="642" t="s">
        <v>90</v>
      </c>
      <c r="D5" s="642" t="s">
        <v>91</v>
      </c>
      <c r="E5" s="642" t="s">
        <v>137</v>
      </c>
      <c r="F5" s="642"/>
      <c r="G5" s="642" t="s">
        <v>92</v>
      </c>
      <c r="H5" s="642" t="s">
        <v>93</v>
      </c>
      <c r="I5" s="642" t="s">
        <v>131</v>
      </c>
      <c r="J5" s="642"/>
      <c r="K5" s="642"/>
      <c r="L5" s="642"/>
      <c r="M5" s="642"/>
      <c r="N5" s="642"/>
      <c r="O5" s="642"/>
      <c r="P5" s="642"/>
      <c r="Q5" s="642"/>
      <c r="R5" s="642"/>
      <c r="S5" s="638" t="s">
        <v>138</v>
      </c>
      <c r="T5" s="644" t="s">
        <v>132</v>
      </c>
    </row>
    <row r="6" spans="1:22" ht="46.5" customHeight="1" thickBot="1">
      <c r="A6" s="641"/>
      <c r="B6" s="643"/>
      <c r="C6" s="643"/>
      <c r="D6" s="643"/>
      <c r="E6" s="643"/>
      <c r="F6" s="643"/>
      <c r="G6" s="643"/>
      <c r="H6" s="643"/>
      <c r="I6" s="177" t="s">
        <v>752</v>
      </c>
      <c r="J6" s="177" t="s">
        <v>753</v>
      </c>
      <c r="K6" s="177" t="s">
        <v>754</v>
      </c>
      <c r="L6" s="177" t="s">
        <v>755</v>
      </c>
      <c r="M6" s="177" t="s">
        <v>756</v>
      </c>
      <c r="N6" s="177" t="s">
        <v>629</v>
      </c>
      <c r="O6" s="177" t="s">
        <v>630</v>
      </c>
      <c r="P6" s="177" t="s">
        <v>631</v>
      </c>
      <c r="Q6" s="177" t="s">
        <v>632</v>
      </c>
      <c r="R6" s="177" t="s">
        <v>633</v>
      </c>
      <c r="S6" s="639"/>
      <c r="T6" s="645"/>
    </row>
    <row r="7" spans="1:22" ht="30" customHeight="1">
      <c r="A7" s="622">
        <v>1</v>
      </c>
      <c r="B7" s="625" t="s">
        <v>709</v>
      </c>
      <c r="C7" s="625" t="s">
        <v>640</v>
      </c>
      <c r="D7" s="625" t="s">
        <v>642</v>
      </c>
      <c r="E7" s="543" t="s">
        <v>592</v>
      </c>
      <c r="F7" s="544"/>
      <c r="G7" s="173">
        <f>SUM(G8:G11)</f>
        <v>1114.9480000000001</v>
      </c>
      <c r="H7" s="173" t="s">
        <v>643</v>
      </c>
      <c r="I7" s="173">
        <f>SUM(I8:I11)</f>
        <v>24590</v>
      </c>
      <c r="J7" s="173"/>
      <c r="K7" s="173"/>
      <c r="L7" s="173"/>
      <c r="M7" s="173"/>
      <c r="N7" s="173"/>
      <c r="O7" s="173"/>
      <c r="P7" s="173"/>
      <c r="Q7" s="173"/>
      <c r="R7" s="173"/>
      <c r="S7" s="173" t="s">
        <v>643</v>
      </c>
      <c r="T7" s="173" t="s">
        <v>643</v>
      </c>
    </row>
    <row r="8" spans="1:22" ht="17.399999999999999">
      <c r="A8" s="623"/>
      <c r="B8" s="626"/>
      <c r="C8" s="626"/>
      <c r="D8" s="626"/>
      <c r="E8" s="545">
        <v>2018</v>
      </c>
      <c r="F8" s="545">
        <v>2013</v>
      </c>
      <c r="G8" s="172">
        <v>1.72</v>
      </c>
      <c r="H8" s="172" t="s">
        <v>643</v>
      </c>
      <c r="I8" s="172">
        <v>6792</v>
      </c>
      <c r="J8" s="172"/>
      <c r="K8" s="172"/>
      <c r="L8" s="172"/>
      <c r="M8" s="172"/>
      <c r="N8" s="172"/>
      <c r="O8" s="172"/>
      <c r="P8" s="172"/>
      <c r="Q8" s="172"/>
      <c r="R8" s="172"/>
      <c r="S8" s="172" t="s">
        <v>643</v>
      </c>
      <c r="T8" s="172" t="s">
        <v>643</v>
      </c>
    </row>
    <row r="9" spans="1:22" ht="17.399999999999999">
      <c r="A9" s="623"/>
      <c r="B9" s="626"/>
      <c r="C9" s="626"/>
      <c r="D9" s="626"/>
      <c r="E9" s="545">
        <v>2019</v>
      </c>
      <c r="F9" s="545">
        <v>2013</v>
      </c>
      <c r="G9" s="172">
        <v>569.34</v>
      </c>
      <c r="H9" s="172" t="s">
        <v>643</v>
      </c>
      <c r="I9" s="172">
        <v>6157</v>
      </c>
      <c r="J9" s="172"/>
      <c r="K9" s="172"/>
      <c r="L9" s="172"/>
      <c r="M9" s="172"/>
      <c r="N9" s="172"/>
      <c r="O9" s="172"/>
      <c r="P9" s="172"/>
      <c r="Q9" s="172"/>
      <c r="R9" s="172"/>
      <c r="S9" s="172" t="s">
        <v>643</v>
      </c>
      <c r="T9" s="172" t="s">
        <v>643</v>
      </c>
    </row>
    <row r="10" spans="1:22" ht="17.399999999999999">
      <c r="A10" s="623"/>
      <c r="B10" s="626"/>
      <c r="C10" s="626"/>
      <c r="D10" s="626"/>
      <c r="E10" s="545">
        <v>2020</v>
      </c>
      <c r="F10" s="545">
        <v>2013</v>
      </c>
      <c r="G10" s="172">
        <v>440.96100000000001</v>
      </c>
      <c r="H10" s="172" t="s">
        <v>643</v>
      </c>
      <c r="I10" s="172">
        <v>5838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 t="s">
        <v>643</v>
      </c>
      <c r="T10" s="172" t="s">
        <v>643</v>
      </c>
    </row>
    <row r="11" spans="1:22" ht="18" thickBot="1">
      <c r="A11" s="624"/>
      <c r="B11" s="627"/>
      <c r="C11" s="627"/>
      <c r="D11" s="627"/>
      <c r="E11" s="546">
        <v>2021</v>
      </c>
      <c r="F11" s="546">
        <v>2013</v>
      </c>
      <c r="G11" s="175">
        <v>102.92700000000001</v>
      </c>
      <c r="H11" s="175" t="s">
        <v>643</v>
      </c>
      <c r="I11" s="175">
        <v>5803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 t="s">
        <v>643</v>
      </c>
      <c r="T11" s="175" t="s">
        <v>643</v>
      </c>
    </row>
    <row r="12" spans="1:22" ht="30" customHeight="1">
      <c r="A12" s="622">
        <v>2</v>
      </c>
      <c r="B12" s="625" t="s">
        <v>709</v>
      </c>
      <c r="C12" s="625" t="s">
        <v>641</v>
      </c>
      <c r="D12" s="625" t="s">
        <v>642</v>
      </c>
      <c r="E12" s="543" t="s">
        <v>592</v>
      </c>
      <c r="F12" s="544"/>
      <c r="G12" s="173">
        <f>SUM(G13:G16)</f>
        <v>601.21600000000001</v>
      </c>
      <c r="H12" s="173" t="s">
        <v>643</v>
      </c>
      <c r="I12" s="173">
        <f>SUM(I13:I16)</f>
        <v>24590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 t="s">
        <v>643</v>
      </c>
      <c r="T12" s="173" t="s">
        <v>643</v>
      </c>
    </row>
    <row r="13" spans="1:22" ht="17.399999999999999">
      <c r="A13" s="623"/>
      <c r="B13" s="626"/>
      <c r="C13" s="626"/>
      <c r="D13" s="626"/>
      <c r="E13" s="545">
        <v>2018</v>
      </c>
      <c r="F13" s="545">
        <v>2013</v>
      </c>
      <c r="G13" s="172">
        <v>165.49700000000001</v>
      </c>
      <c r="H13" s="172" t="s">
        <v>643</v>
      </c>
      <c r="I13" s="172">
        <v>6792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 t="s">
        <v>643</v>
      </c>
      <c r="T13" s="172" t="s">
        <v>643</v>
      </c>
    </row>
    <row r="14" spans="1:22" ht="17.399999999999999">
      <c r="A14" s="623"/>
      <c r="B14" s="626"/>
      <c r="C14" s="626"/>
      <c r="D14" s="626"/>
      <c r="E14" s="545">
        <v>2019</v>
      </c>
      <c r="F14" s="545">
        <v>2013</v>
      </c>
      <c r="G14" s="172">
        <v>136.19399999999999</v>
      </c>
      <c r="H14" s="172" t="s">
        <v>643</v>
      </c>
      <c r="I14" s="172">
        <v>6157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 t="s">
        <v>643</v>
      </c>
      <c r="T14" s="172" t="s">
        <v>643</v>
      </c>
    </row>
    <row r="15" spans="1:22" ht="17.399999999999999">
      <c r="A15" s="623"/>
      <c r="B15" s="626"/>
      <c r="C15" s="626"/>
      <c r="D15" s="626"/>
      <c r="E15" s="545">
        <v>2020</v>
      </c>
      <c r="F15" s="545">
        <v>2013</v>
      </c>
      <c r="G15" s="172">
        <v>141.27699999999999</v>
      </c>
      <c r="H15" s="172" t="s">
        <v>643</v>
      </c>
      <c r="I15" s="172">
        <v>5838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 t="s">
        <v>643</v>
      </c>
      <c r="T15" s="172" t="s">
        <v>643</v>
      </c>
    </row>
    <row r="16" spans="1:22" ht="18.75" customHeight="1" thickBot="1">
      <c r="A16" s="624"/>
      <c r="B16" s="627"/>
      <c r="C16" s="627"/>
      <c r="D16" s="627"/>
      <c r="E16" s="546">
        <v>2021</v>
      </c>
      <c r="F16" s="546">
        <v>2013</v>
      </c>
      <c r="G16" s="175">
        <v>158.24799999999999</v>
      </c>
      <c r="H16" s="175" t="s">
        <v>643</v>
      </c>
      <c r="I16" s="175">
        <v>5803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 t="s">
        <v>643</v>
      </c>
      <c r="T16" s="175" t="s">
        <v>643</v>
      </c>
    </row>
    <row r="17" spans="1:20" ht="37.5" customHeight="1">
      <c r="A17" s="622">
        <v>3</v>
      </c>
      <c r="B17" s="625" t="s">
        <v>710</v>
      </c>
      <c r="C17" s="625" t="s">
        <v>700</v>
      </c>
      <c r="D17" s="625" t="s">
        <v>660</v>
      </c>
      <c r="E17" s="543" t="s">
        <v>592</v>
      </c>
      <c r="F17" s="544"/>
      <c r="G17" s="173">
        <f>SUM(G18:G21)</f>
        <v>20.6</v>
      </c>
      <c r="H17" s="173">
        <f>SUM(H18:H21)</f>
        <v>227</v>
      </c>
      <c r="I17" s="173"/>
      <c r="J17" s="173">
        <f>SUM(J18:J21)</f>
        <v>28</v>
      </c>
      <c r="K17" s="173"/>
      <c r="L17" s="173"/>
      <c r="M17" s="173"/>
      <c r="N17" s="173"/>
      <c r="O17" s="173"/>
      <c r="P17" s="173"/>
      <c r="Q17" s="173"/>
      <c r="R17" s="173"/>
      <c r="S17" s="173">
        <f>SUM(S18:S21)</f>
        <v>113.19999999999999</v>
      </c>
      <c r="T17" s="173">
        <f>SUM(T18:T21)</f>
        <v>1</v>
      </c>
    </row>
    <row r="18" spans="1:20" ht="17.399999999999999">
      <c r="A18" s="623"/>
      <c r="B18" s="626"/>
      <c r="C18" s="626"/>
      <c r="D18" s="626"/>
      <c r="E18" s="545">
        <v>2018</v>
      </c>
      <c r="F18" s="545">
        <v>2013</v>
      </c>
      <c r="G18" s="172">
        <v>7.9</v>
      </c>
      <c r="H18" s="172">
        <v>74</v>
      </c>
      <c r="I18" s="172"/>
      <c r="J18" s="172">
        <v>8.6</v>
      </c>
      <c r="K18" s="172"/>
      <c r="L18" s="172"/>
      <c r="M18" s="172"/>
      <c r="N18" s="172"/>
      <c r="O18" s="172"/>
      <c r="P18" s="172"/>
      <c r="Q18" s="172"/>
      <c r="R18" s="172"/>
      <c r="S18" s="172">
        <v>37.6</v>
      </c>
      <c r="T18" s="174">
        <v>1</v>
      </c>
    </row>
    <row r="19" spans="1:20" ht="17.399999999999999">
      <c r="A19" s="623"/>
      <c r="B19" s="626"/>
      <c r="C19" s="626"/>
      <c r="D19" s="626"/>
      <c r="E19" s="545">
        <v>2019</v>
      </c>
      <c r="F19" s="545">
        <v>2013</v>
      </c>
      <c r="G19" s="172">
        <v>7</v>
      </c>
      <c r="H19" s="172">
        <v>76</v>
      </c>
      <c r="I19" s="172"/>
      <c r="J19" s="172">
        <v>9.4</v>
      </c>
      <c r="K19" s="172"/>
      <c r="L19" s="172"/>
      <c r="M19" s="172"/>
      <c r="N19" s="172"/>
      <c r="O19" s="172"/>
      <c r="P19" s="172"/>
      <c r="Q19" s="172"/>
      <c r="R19" s="172"/>
      <c r="S19" s="172">
        <v>38</v>
      </c>
      <c r="T19" s="174">
        <v>0</v>
      </c>
    </row>
    <row r="20" spans="1:20" ht="17.399999999999999">
      <c r="A20" s="623"/>
      <c r="B20" s="626"/>
      <c r="C20" s="626"/>
      <c r="D20" s="626"/>
      <c r="E20" s="545">
        <v>2020</v>
      </c>
      <c r="F20" s="545">
        <v>2013</v>
      </c>
      <c r="G20" s="172">
        <v>5.7</v>
      </c>
      <c r="H20" s="172">
        <v>77</v>
      </c>
      <c r="I20" s="172"/>
      <c r="J20" s="172">
        <v>10</v>
      </c>
      <c r="K20" s="172"/>
      <c r="L20" s="172"/>
      <c r="M20" s="172"/>
      <c r="N20" s="172"/>
      <c r="O20" s="172"/>
      <c r="P20" s="172"/>
      <c r="Q20" s="172"/>
      <c r="R20" s="172"/>
      <c r="S20" s="172">
        <v>37.6</v>
      </c>
      <c r="T20" s="174">
        <v>0</v>
      </c>
    </row>
    <row r="21" spans="1:20" ht="18" thickBot="1">
      <c r="A21" s="624"/>
      <c r="B21" s="627"/>
      <c r="C21" s="627"/>
      <c r="D21" s="627"/>
      <c r="E21" s="546">
        <v>2021</v>
      </c>
      <c r="F21" s="546">
        <v>2013</v>
      </c>
      <c r="G21" s="175">
        <v>0</v>
      </c>
      <c r="H21" s="175">
        <v>0</v>
      </c>
      <c r="I21" s="175"/>
      <c r="J21" s="175">
        <v>0</v>
      </c>
      <c r="K21" s="175"/>
      <c r="L21" s="175"/>
      <c r="M21" s="175"/>
      <c r="N21" s="175"/>
      <c r="O21" s="175"/>
      <c r="P21" s="175"/>
      <c r="Q21" s="175"/>
      <c r="R21" s="175"/>
      <c r="S21" s="175">
        <v>0</v>
      </c>
      <c r="T21" s="176">
        <v>0</v>
      </c>
    </row>
    <row r="22" spans="1:20" ht="30" customHeight="1">
      <c r="A22" s="622">
        <v>4</v>
      </c>
      <c r="B22" s="625" t="s">
        <v>711</v>
      </c>
      <c r="C22" s="625" t="s">
        <v>701</v>
      </c>
      <c r="D22" s="625" t="s">
        <v>702</v>
      </c>
      <c r="E22" s="543" t="s">
        <v>592</v>
      </c>
      <c r="F22" s="544"/>
      <c r="G22" s="173">
        <f>SUM(G23:G26)</f>
        <v>8.0184999999999995</v>
      </c>
      <c r="H22" s="173">
        <f>SUM(H23:H26)</f>
        <v>89.718000000000004</v>
      </c>
      <c r="I22" s="173"/>
      <c r="J22" s="173">
        <f>SUM(J23:J26)</f>
        <v>11.5</v>
      </c>
      <c r="K22" s="173"/>
      <c r="L22" s="173"/>
      <c r="M22" s="173"/>
      <c r="N22" s="173"/>
      <c r="O22" s="173"/>
      <c r="P22" s="173"/>
      <c r="Q22" s="173"/>
      <c r="R22" s="173"/>
      <c r="S22" s="173">
        <f t="shared" ref="S22:T22" si="0">SUM(S23:S26)</f>
        <v>16</v>
      </c>
      <c r="T22" s="173">
        <f t="shared" si="0"/>
        <v>2</v>
      </c>
    </row>
    <row r="23" spans="1:20" ht="17.399999999999999">
      <c r="A23" s="623"/>
      <c r="B23" s="626"/>
      <c r="C23" s="626"/>
      <c r="D23" s="626"/>
      <c r="E23" s="545">
        <v>2018</v>
      </c>
      <c r="F23" s="545">
        <v>2013</v>
      </c>
      <c r="G23" s="172">
        <v>8.0184999999999995</v>
      </c>
      <c r="H23" s="172">
        <v>25.427</v>
      </c>
      <c r="I23" s="172"/>
      <c r="J23" s="172">
        <v>3.3</v>
      </c>
      <c r="K23" s="172"/>
      <c r="L23" s="172"/>
      <c r="M23" s="172"/>
      <c r="N23" s="172"/>
      <c r="O23" s="172"/>
      <c r="P23" s="172"/>
      <c r="Q23" s="172"/>
      <c r="R23" s="172"/>
      <c r="S23" s="172">
        <v>3.6</v>
      </c>
      <c r="T23" s="174">
        <v>1</v>
      </c>
    </row>
    <row r="24" spans="1:20" ht="17.399999999999999">
      <c r="A24" s="623"/>
      <c r="B24" s="626"/>
      <c r="C24" s="626"/>
      <c r="D24" s="626"/>
      <c r="E24" s="545">
        <v>2019</v>
      </c>
      <c r="F24" s="545">
        <v>2013</v>
      </c>
      <c r="G24" s="172">
        <v>0</v>
      </c>
      <c r="H24" s="172">
        <v>30.565000000000001</v>
      </c>
      <c r="I24" s="172"/>
      <c r="J24" s="172">
        <v>3.9</v>
      </c>
      <c r="K24" s="172"/>
      <c r="L24" s="172"/>
      <c r="M24" s="172"/>
      <c r="N24" s="172"/>
      <c r="O24" s="172"/>
      <c r="P24" s="172"/>
      <c r="Q24" s="172"/>
      <c r="R24" s="172"/>
      <c r="S24" s="172">
        <v>5.6</v>
      </c>
      <c r="T24" s="174">
        <v>1</v>
      </c>
    </row>
    <row r="25" spans="1:20" ht="17.399999999999999">
      <c r="A25" s="623"/>
      <c r="B25" s="626"/>
      <c r="C25" s="626"/>
      <c r="D25" s="626"/>
      <c r="E25" s="545">
        <v>2020</v>
      </c>
      <c r="F25" s="545">
        <v>2013</v>
      </c>
      <c r="G25" s="172">
        <v>0</v>
      </c>
      <c r="H25" s="172">
        <v>33.725999999999999</v>
      </c>
      <c r="I25" s="172"/>
      <c r="J25" s="172">
        <v>4.3</v>
      </c>
      <c r="K25" s="172"/>
      <c r="L25" s="172"/>
      <c r="M25" s="172"/>
      <c r="N25" s="172"/>
      <c r="O25" s="172"/>
      <c r="P25" s="172"/>
      <c r="Q25" s="172"/>
      <c r="R25" s="172"/>
      <c r="S25" s="172">
        <v>6.8</v>
      </c>
      <c r="T25" s="174">
        <v>0</v>
      </c>
    </row>
    <row r="26" spans="1:20" ht="18" thickBot="1">
      <c r="A26" s="624"/>
      <c r="B26" s="627"/>
      <c r="C26" s="627"/>
      <c r="D26" s="627"/>
      <c r="E26" s="546">
        <v>2021</v>
      </c>
      <c r="F26" s="546">
        <v>2013</v>
      </c>
      <c r="G26" s="175">
        <v>0</v>
      </c>
      <c r="H26" s="175">
        <v>0</v>
      </c>
      <c r="I26" s="175"/>
      <c r="J26" s="175">
        <v>0</v>
      </c>
      <c r="K26" s="175"/>
      <c r="L26" s="175"/>
      <c r="M26" s="175"/>
      <c r="N26" s="175"/>
      <c r="O26" s="175"/>
      <c r="P26" s="175"/>
      <c r="Q26" s="175"/>
      <c r="R26" s="175"/>
      <c r="S26" s="175">
        <v>0</v>
      </c>
      <c r="T26" s="176">
        <v>0</v>
      </c>
    </row>
    <row r="27" spans="1:20" ht="30" customHeight="1">
      <c r="A27" s="622">
        <v>5</v>
      </c>
      <c r="B27" s="625" t="s">
        <v>713</v>
      </c>
      <c r="C27" s="625" t="s">
        <v>712</v>
      </c>
      <c r="D27" s="625" t="s">
        <v>703</v>
      </c>
      <c r="E27" s="543" t="s">
        <v>592</v>
      </c>
      <c r="F27" s="544"/>
      <c r="G27" s="173">
        <f>SUM(G28:G31)</f>
        <v>40.799999999999997</v>
      </c>
      <c r="H27" s="173">
        <f>SUM(H28:H31)</f>
        <v>63.257000000000005</v>
      </c>
      <c r="I27" s="173"/>
      <c r="J27" s="173">
        <f>SUM(J28:J31)</f>
        <v>5.6</v>
      </c>
      <c r="K27" s="173"/>
      <c r="L27" s="173"/>
      <c r="M27" s="173"/>
      <c r="N27" s="173"/>
      <c r="O27" s="173"/>
      <c r="P27" s="173"/>
      <c r="Q27" s="173"/>
      <c r="R27" s="173"/>
      <c r="S27" s="173">
        <f>SUM(S28:S31)</f>
        <v>31.56</v>
      </c>
      <c r="T27" s="173">
        <f>SUM(T28:T31)</f>
        <v>4</v>
      </c>
    </row>
    <row r="28" spans="1:20" ht="17.399999999999999">
      <c r="A28" s="623"/>
      <c r="B28" s="626"/>
      <c r="C28" s="626"/>
      <c r="D28" s="626"/>
      <c r="E28" s="545">
        <v>2018</v>
      </c>
      <c r="F28" s="545">
        <v>2013</v>
      </c>
      <c r="G28" s="172">
        <v>13.2</v>
      </c>
      <c r="H28" s="172">
        <v>14.884</v>
      </c>
      <c r="I28" s="172"/>
      <c r="J28" s="172">
        <v>1.5</v>
      </c>
      <c r="K28" s="172"/>
      <c r="L28" s="172"/>
      <c r="M28" s="172"/>
      <c r="N28" s="172"/>
      <c r="O28" s="172"/>
      <c r="P28" s="172"/>
      <c r="Q28" s="172"/>
      <c r="R28" s="172"/>
      <c r="S28" s="172">
        <v>7.36</v>
      </c>
      <c r="T28" s="174">
        <v>1</v>
      </c>
    </row>
    <row r="29" spans="1:20" ht="17.399999999999999">
      <c r="A29" s="623"/>
      <c r="B29" s="626"/>
      <c r="C29" s="626"/>
      <c r="D29" s="626"/>
      <c r="E29" s="545">
        <v>2019</v>
      </c>
      <c r="F29" s="545">
        <v>2013</v>
      </c>
      <c r="G29" s="172">
        <v>10.6</v>
      </c>
      <c r="H29" s="172">
        <v>20.393000000000001</v>
      </c>
      <c r="I29" s="172"/>
      <c r="J29" s="172">
        <v>1.9</v>
      </c>
      <c r="K29" s="172"/>
      <c r="L29" s="172"/>
      <c r="M29" s="172"/>
      <c r="N29" s="172"/>
      <c r="O29" s="172"/>
      <c r="P29" s="172"/>
      <c r="Q29" s="172"/>
      <c r="R29" s="172"/>
      <c r="S29" s="172">
        <v>10.199999999999999</v>
      </c>
      <c r="T29" s="174">
        <v>2</v>
      </c>
    </row>
    <row r="30" spans="1:20" ht="17.399999999999999">
      <c r="A30" s="623"/>
      <c r="B30" s="626"/>
      <c r="C30" s="626"/>
      <c r="D30" s="626"/>
      <c r="E30" s="545">
        <v>2020</v>
      </c>
      <c r="F30" s="545">
        <v>2013</v>
      </c>
      <c r="G30" s="172">
        <v>17</v>
      </c>
      <c r="H30" s="172">
        <v>27.98</v>
      </c>
      <c r="I30" s="172"/>
      <c r="J30" s="172">
        <v>2.2000000000000002</v>
      </c>
      <c r="K30" s="172"/>
      <c r="L30" s="172"/>
      <c r="M30" s="172"/>
      <c r="N30" s="172"/>
      <c r="O30" s="172"/>
      <c r="P30" s="172"/>
      <c r="Q30" s="172"/>
      <c r="R30" s="172"/>
      <c r="S30" s="172">
        <v>14</v>
      </c>
      <c r="T30" s="174">
        <v>1</v>
      </c>
    </row>
    <row r="31" spans="1:20" ht="18" thickBot="1">
      <c r="A31" s="624"/>
      <c r="B31" s="627"/>
      <c r="C31" s="627"/>
      <c r="D31" s="627"/>
      <c r="E31" s="546">
        <v>2021</v>
      </c>
      <c r="F31" s="546">
        <v>2013</v>
      </c>
      <c r="G31" s="175">
        <v>0</v>
      </c>
      <c r="H31" s="175">
        <v>0</v>
      </c>
      <c r="I31" s="175"/>
      <c r="J31" s="175">
        <v>0</v>
      </c>
      <c r="K31" s="175"/>
      <c r="L31" s="175"/>
      <c r="M31" s="175"/>
      <c r="N31" s="175"/>
      <c r="O31" s="175"/>
      <c r="P31" s="175"/>
      <c r="Q31" s="175"/>
      <c r="R31" s="175"/>
      <c r="S31" s="175">
        <v>0</v>
      </c>
      <c r="T31" s="176">
        <v>0</v>
      </c>
    </row>
    <row r="32" spans="1:20" ht="30" customHeight="1">
      <c r="A32" s="622">
        <v>6</v>
      </c>
      <c r="B32" s="625" t="s">
        <v>714</v>
      </c>
      <c r="C32" s="625" t="s">
        <v>704</v>
      </c>
      <c r="D32" s="625" t="s">
        <v>659</v>
      </c>
      <c r="E32" s="543" t="s">
        <v>592</v>
      </c>
      <c r="F32" s="544"/>
      <c r="G32" s="260">
        <f>SUM(G33:G36)</f>
        <v>3.2</v>
      </c>
      <c r="H32" s="260">
        <f>SUM(H33:H36)</f>
        <v>95.6</v>
      </c>
      <c r="I32" s="260"/>
      <c r="J32" s="260"/>
      <c r="K32" s="260">
        <f>SUM(K33:K36)</f>
        <v>5.21</v>
      </c>
      <c r="L32" s="260"/>
      <c r="M32" s="260"/>
      <c r="N32" s="260"/>
      <c r="O32" s="260"/>
      <c r="P32" s="260"/>
      <c r="Q32" s="260"/>
      <c r="R32" s="260"/>
      <c r="S32" s="260">
        <f>SUM(S33:S36)</f>
        <v>36.199999999999996</v>
      </c>
      <c r="T32" s="260">
        <f>SUM(T33:T36)</f>
        <v>2</v>
      </c>
    </row>
    <row r="33" spans="1:20" ht="17.399999999999999">
      <c r="A33" s="623"/>
      <c r="B33" s="626"/>
      <c r="C33" s="626"/>
      <c r="D33" s="626"/>
      <c r="E33" s="545">
        <v>2018</v>
      </c>
      <c r="F33" s="545">
        <v>2013</v>
      </c>
      <c r="G33" s="262">
        <v>3.2</v>
      </c>
      <c r="H33" s="262">
        <v>21.8</v>
      </c>
      <c r="I33" s="262"/>
      <c r="J33" s="262"/>
      <c r="K33" s="262">
        <v>1.19</v>
      </c>
      <c r="L33" s="262"/>
      <c r="M33" s="262"/>
      <c r="N33" s="262"/>
      <c r="O33" s="262"/>
      <c r="P33" s="262"/>
      <c r="Q33" s="262"/>
      <c r="R33" s="262"/>
      <c r="S33" s="262">
        <v>8.1</v>
      </c>
      <c r="T33" s="263">
        <v>1</v>
      </c>
    </row>
    <row r="34" spans="1:20" ht="17.399999999999999">
      <c r="A34" s="623"/>
      <c r="B34" s="626"/>
      <c r="C34" s="626"/>
      <c r="D34" s="626"/>
      <c r="E34" s="545">
        <v>2019</v>
      </c>
      <c r="F34" s="545">
        <v>2013</v>
      </c>
      <c r="G34" s="262">
        <v>0</v>
      </c>
      <c r="H34" s="262">
        <v>31.3</v>
      </c>
      <c r="I34" s="262"/>
      <c r="J34" s="262"/>
      <c r="K34" s="262">
        <v>1.71</v>
      </c>
      <c r="L34" s="262"/>
      <c r="M34" s="262"/>
      <c r="N34" s="262"/>
      <c r="O34" s="262"/>
      <c r="P34" s="262"/>
      <c r="Q34" s="262"/>
      <c r="R34" s="262"/>
      <c r="S34" s="262">
        <v>11.7</v>
      </c>
      <c r="T34" s="263">
        <v>1</v>
      </c>
    </row>
    <row r="35" spans="1:20" ht="17.399999999999999">
      <c r="A35" s="623"/>
      <c r="B35" s="626"/>
      <c r="C35" s="626"/>
      <c r="D35" s="626"/>
      <c r="E35" s="545">
        <v>2020</v>
      </c>
      <c r="F35" s="545">
        <v>2013</v>
      </c>
      <c r="G35" s="262">
        <v>0</v>
      </c>
      <c r="H35" s="262">
        <v>42.5</v>
      </c>
      <c r="I35" s="262"/>
      <c r="J35" s="262"/>
      <c r="K35" s="262">
        <v>2.31</v>
      </c>
      <c r="L35" s="262"/>
      <c r="M35" s="262"/>
      <c r="N35" s="262"/>
      <c r="O35" s="262"/>
      <c r="P35" s="262"/>
      <c r="Q35" s="262"/>
      <c r="R35" s="262"/>
      <c r="S35" s="262">
        <v>16.399999999999999</v>
      </c>
      <c r="T35" s="263">
        <v>0</v>
      </c>
    </row>
    <row r="36" spans="1:20" ht="18" thickBot="1">
      <c r="A36" s="624"/>
      <c r="B36" s="627" t="s">
        <v>135</v>
      </c>
      <c r="C36" s="627"/>
      <c r="D36" s="627"/>
      <c r="E36" s="546">
        <v>2021</v>
      </c>
      <c r="F36" s="546">
        <v>2013</v>
      </c>
      <c r="G36" s="264">
        <v>0</v>
      </c>
      <c r="H36" s="264">
        <v>0</v>
      </c>
      <c r="I36" s="264"/>
      <c r="J36" s="264"/>
      <c r="K36" s="264">
        <v>0</v>
      </c>
      <c r="L36" s="264"/>
      <c r="M36" s="264"/>
      <c r="N36" s="264"/>
      <c r="O36" s="264"/>
      <c r="P36" s="264"/>
      <c r="Q36" s="264"/>
      <c r="R36" s="264"/>
      <c r="S36" s="264">
        <v>0</v>
      </c>
      <c r="T36" s="265">
        <v>0</v>
      </c>
    </row>
    <row r="37" spans="1:20" ht="30" customHeight="1">
      <c r="A37" s="622">
        <v>7</v>
      </c>
      <c r="B37" s="625" t="s">
        <v>715</v>
      </c>
      <c r="C37" s="625" t="s">
        <v>705</v>
      </c>
      <c r="D37" s="625" t="s">
        <v>706</v>
      </c>
      <c r="E37" s="543" t="s">
        <v>592</v>
      </c>
      <c r="F37" s="544"/>
      <c r="G37" s="260">
        <f>SUM(G38:G41)</f>
        <v>0</v>
      </c>
      <c r="H37" s="260">
        <f>SUM(H38:H41)</f>
        <v>126.887</v>
      </c>
      <c r="I37" s="260"/>
      <c r="J37" s="260"/>
      <c r="K37" s="260"/>
      <c r="L37" s="260">
        <f>SUM(L38:L41)</f>
        <v>1.29</v>
      </c>
      <c r="M37" s="260"/>
      <c r="N37" s="260"/>
      <c r="O37" s="260"/>
      <c r="P37" s="260"/>
      <c r="Q37" s="260"/>
      <c r="R37" s="260"/>
      <c r="S37" s="260">
        <f>SUM(S38:S41)</f>
        <v>31</v>
      </c>
      <c r="T37" s="260">
        <f>SUM(T38:T41)</f>
        <v>3</v>
      </c>
    </row>
    <row r="38" spans="1:20" ht="17.399999999999999">
      <c r="A38" s="623"/>
      <c r="B38" s="626"/>
      <c r="C38" s="626"/>
      <c r="D38" s="626"/>
      <c r="E38" s="545">
        <v>2018</v>
      </c>
      <c r="F38" s="545">
        <v>2013</v>
      </c>
      <c r="G38" s="262">
        <v>0</v>
      </c>
      <c r="H38" s="262">
        <v>39.887999999999998</v>
      </c>
      <c r="I38" s="262"/>
      <c r="J38" s="262"/>
      <c r="K38" s="262"/>
      <c r="L38" s="262">
        <v>0.43</v>
      </c>
      <c r="M38" s="262"/>
      <c r="N38" s="262"/>
      <c r="O38" s="262"/>
      <c r="P38" s="262"/>
      <c r="Q38" s="262"/>
      <c r="R38" s="262"/>
      <c r="S38" s="262">
        <v>9.9</v>
      </c>
      <c r="T38" s="263">
        <v>3</v>
      </c>
    </row>
    <row r="39" spans="1:20" ht="17.399999999999999">
      <c r="A39" s="623"/>
      <c r="B39" s="626"/>
      <c r="C39" s="626"/>
      <c r="D39" s="626"/>
      <c r="E39" s="545">
        <v>2019</v>
      </c>
      <c r="F39" s="545">
        <v>2013</v>
      </c>
      <c r="G39" s="262">
        <v>0</v>
      </c>
      <c r="H39" s="262">
        <v>42.353999999999999</v>
      </c>
      <c r="I39" s="262"/>
      <c r="J39" s="262"/>
      <c r="K39" s="262"/>
      <c r="L39" s="262">
        <v>0.43</v>
      </c>
      <c r="M39" s="262"/>
      <c r="N39" s="262"/>
      <c r="O39" s="262"/>
      <c r="P39" s="262"/>
      <c r="Q39" s="262"/>
      <c r="R39" s="262"/>
      <c r="S39" s="262">
        <v>10.1</v>
      </c>
      <c r="T39" s="263">
        <v>0</v>
      </c>
    </row>
    <row r="40" spans="1:20" ht="17.399999999999999">
      <c r="A40" s="623"/>
      <c r="B40" s="626"/>
      <c r="C40" s="626"/>
      <c r="D40" s="626"/>
      <c r="E40" s="545">
        <v>2020</v>
      </c>
      <c r="F40" s="545">
        <v>2013</v>
      </c>
      <c r="G40" s="262">
        <v>0</v>
      </c>
      <c r="H40" s="262">
        <v>44.645000000000003</v>
      </c>
      <c r="I40" s="262"/>
      <c r="J40" s="262"/>
      <c r="K40" s="262"/>
      <c r="L40" s="262">
        <v>0.43</v>
      </c>
      <c r="M40" s="262"/>
      <c r="N40" s="262"/>
      <c r="O40" s="262"/>
      <c r="P40" s="262"/>
      <c r="Q40" s="262"/>
      <c r="R40" s="262"/>
      <c r="S40" s="262">
        <v>11</v>
      </c>
      <c r="T40" s="263">
        <v>0</v>
      </c>
    </row>
    <row r="41" spans="1:20" ht="18" thickBot="1">
      <c r="A41" s="624"/>
      <c r="B41" s="627" t="s">
        <v>135</v>
      </c>
      <c r="C41" s="627"/>
      <c r="D41" s="627"/>
      <c r="E41" s="546">
        <v>2021</v>
      </c>
      <c r="F41" s="546">
        <v>2013</v>
      </c>
      <c r="G41" s="264">
        <v>0</v>
      </c>
      <c r="H41" s="264">
        <v>0</v>
      </c>
      <c r="I41" s="264"/>
      <c r="J41" s="264"/>
      <c r="K41" s="264"/>
      <c r="L41" s="264">
        <v>0</v>
      </c>
      <c r="M41" s="264"/>
      <c r="N41" s="264"/>
      <c r="O41" s="264"/>
      <c r="P41" s="264"/>
      <c r="Q41" s="264"/>
      <c r="R41" s="264"/>
      <c r="S41" s="264">
        <v>0</v>
      </c>
      <c r="T41" s="265">
        <v>0</v>
      </c>
    </row>
    <row r="42" spans="1:20" ht="30" customHeight="1">
      <c r="A42" s="622">
        <v>8</v>
      </c>
      <c r="B42" s="625" t="s">
        <v>708</v>
      </c>
      <c r="C42" s="625" t="s">
        <v>707</v>
      </c>
      <c r="D42" s="625" t="s">
        <v>716</v>
      </c>
      <c r="E42" s="543" t="s">
        <v>592</v>
      </c>
      <c r="F42" s="544"/>
      <c r="G42" s="260">
        <f>SUM(G43:G46)</f>
        <v>0</v>
      </c>
      <c r="H42" s="260">
        <f>SUM(H43:H46)</f>
        <v>29.297000000000001</v>
      </c>
      <c r="I42" s="260"/>
      <c r="J42" s="260"/>
      <c r="K42" s="260"/>
      <c r="L42" s="260"/>
      <c r="M42" s="260">
        <f>SUM(M43:M46)</f>
        <v>0.19359999999999999</v>
      </c>
      <c r="N42" s="260"/>
      <c r="O42" s="260"/>
      <c r="P42" s="260"/>
      <c r="Q42" s="260"/>
      <c r="R42" s="260"/>
      <c r="S42" s="260">
        <f>SUM(S43:S46)</f>
        <v>7.3000000000000007</v>
      </c>
      <c r="T42" s="260">
        <f>SUM(T43:T46)</f>
        <v>2</v>
      </c>
    </row>
    <row r="43" spans="1:20" ht="17.399999999999999">
      <c r="A43" s="623"/>
      <c r="B43" s="626"/>
      <c r="C43" s="626"/>
      <c r="D43" s="626"/>
      <c r="E43" s="545">
        <v>2018</v>
      </c>
      <c r="F43" s="545">
        <v>2013</v>
      </c>
      <c r="G43" s="262">
        <v>0</v>
      </c>
      <c r="H43" s="262">
        <v>8.3070000000000004</v>
      </c>
      <c r="I43" s="262"/>
      <c r="J43" s="262"/>
      <c r="K43" s="262"/>
      <c r="L43" s="262"/>
      <c r="M43" s="262">
        <v>5.96E-2</v>
      </c>
      <c r="N43" s="262"/>
      <c r="O43" s="262"/>
      <c r="P43" s="262"/>
      <c r="Q43" s="262"/>
      <c r="R43" s="262"/>
      <c r="S43" s="262">
        <v>1.9</v>
      </c>
      <c r="T43" s="263">
        <v>2</v>
      </c>
    </row>
    <row r="44" spans="1:20" ht="17.399999999999999">
      <c r="A44" s="623"/>
      <c r="B44" s="626"/>
      <c r="C44" s="626"/>
      <c r="D44" s="626"/>
      <c r="E44" s="545">
        <v>2019</v>
      </c>
      <c r="F44" s="545">
        <v>2013</v>
      </c>
      <c r="G44" s="262">
        <v>0</v>
      </c>
      <c r="H44" s="262">
        <v>9.9350000000000005</v>
      </c>
      <c r="I44" s="262"/>
      <c r="J44" s="262"/>
      <c r="K44" s="262"/>
      <c r="L44" s="262"/>
      <c r="M44" s="262">
        <v>6.6000000000000003E-2</v>
      </c>
      <c r="N44" s="262"/>
      <c r="O44" s="262"/>
      <c r="P44" s="262"/>
      <c r="Q44" s="262"/>
      <c r="R44" s="262"/>
      <c r="S44" s="262">
        <v>2.5</v>
      </c>
      <c r="T44" s="263">
        <v>0</v>
      </c>
    </row>
    <row r="45" spans="1:20" ht="17.399999999999999">
      <c r="A45" s="623"/>
      <c r="B45" s="626"/>
      <c r="C45" s="626"/>
      <c r="D45" s="626"/>
      <c r="E45" s="545">
        <v>2020</v>
      </c>
      <c r="F45" s="545">
        <v>2013</v>
      </c>
      <c r="G45" s="262">
        <v>0</v>
      </c>
      <c r="H45" s="262">
        <v>11.055</v>
      </c>
      <c r="I45" s="262"/>
      <c r="J45" s="262"/>
      <c r="K45" s="262"/>
      <c r="L45" s="262"/>
      <c r="M45" s="262">
        <v>6.8000000000000005E-2</v>
      </c>
      <c r="N45" s="262"/>
      <c r="O45" s="262"/>
      <c r="P45" s="262"/>
      <c r="Q45" s="262"/>
      <c r="R45" s="262"/>
      <c r="S45" s="262">
        <v>2.9</v>
      </c>
      <c r="T45" s="263">
        <v>0</v>
      </c>
    </row>
    <row r="46" spans="1:20" ht="18" thickBot="1">
      <c r="A46" s="624"/>
      <c r="B46" s="627" t="s">
        <v>135</v>
      </c>
      <c r="C46" s="627"/>
      <c r="D46" s="627"/>
      <c r="E46" s="546">
        <v>2021</v>
      </c>
      <c r="F46" s="546">
        <v>2013</v>
      </c>
      <c r="G46" s="264">
        <v>0</v>
      </c>
      <c r="H46" s="264">
        <v>0</v>
      </c>
      <c r="I46" s="264"/>
      <c r="J46" s="264"/>
      <c r="K46" s="264"/>
      <c r="L46" s="264"/>
      <c r="M46" s="264">
        <v>0</v>
      </c>
      <c r="N46" s="264"/>
      <c r="O46" s="264"/>
      <c r="P46" s="264"/>
      <c r="Q46" s="264"/>
      <c r="R46" s="264"/>
      <c r="S46" s="264">
        <v>0</v>
      </c>
      <c r="T46" s="265">
        <v>0</v>
      </c>
    </row>
    <row r="47" spans="1:20" ht="30" customHeight="1">
      <c r="A47" s="622">
        <v>9</v>
      </c>
      <c r="B47" s="625" t="s">
        <v>710</v>
      </c>
      <c r="C47" s="625" t="s">
        <v>717</v>
      </c>
      <c r="D47" s="625" t="s">
        <v>660</v>
      </c>
      <c r="E47" s="543" t="s">
        <v>592</v>
      </c>
      <c r="F47" s="544"/>
      <c r="G47" s="260">
        <f>SUM(G48:G51)</f>
        <v>15.899999999999999</v>
      </c>
      <c r="H47" s="260">
        <f>SUM(H48:H51)</f>
        <v>24.54</v>
      </c>
      <c r="I47" s="260"/>
      <c r="J47" s="260"/>
      <c r="K47" s="260"/>
      <c r="L47" s="260"/>
      <c r="M47" s="260">
        <f>SUM(M48:M51)</f>
        <v>0.13009999999999999</v>
      </c>
      <c r="N47" s="260"/>
      <c r="O47" s="260"/>
      <c r="P47" s="260"/>
      <c r="Q47" s="260"/>
      <c r="R47" s="260"/>
      <c r="S47" s="260">
        <f>SUM(S48:S51)</f>
        <v>16.200000000000003</v>
      </c>
      <c r="T47" s="260">
        <f>SUM(T48:T51)</f>
        <v>1</v>
      </c>
    </row>
    <row r="48" spans="1:20" ht="17.399999999999999">
      <c r="A48" s="623"/>
      <c r="B48" s="626"/>
      <c r="C48" s="626"/>
      <c r="D48" s="626"/>
      <c r="E48" s="545">
        <v>2018</v>
      </c>
      <c r="F48" s="545">
        <v>2013</v>
      </c>
      <c r="G48" s="262">
        <v>6.05</v>
      </c>
      <c r="H48" s="262">
        <v>3.29</v>
      </c>
      <c r="I48" s="262"/>
      <c r="J48" s="262"/>
      <c r="K48" s="262"/>
      <c r="L48" s="262"/>
      <c r="M48" s="262">
        <v>1.9E-2</v>
      </c>
      <c r="N48" s="262"/>
      <c r="O48" s="262"/>
      <c r="P48" s="262"/>
      <c r="Q48" s="262"/>
      <c r="R48" s="262"/>
      <c r="S48" s="262">
        <v>1.6</v>
      </c>
      <c r="T48" s="263">
        <v>0</v>
      </c>
    </row>
    <row r="49" spans="1:20" ht="17.399999999999999">
      <c r="A49" s="623"/>
      <c r="B49" s="626"/>
      <c r="C49" s="626"/>
      <c r="D49" s="626"/>
      <c r="E49" s="545">
        <v>2019</v>
      </c>
      <c r="F49" s="545">
        <v>2013</v>
      </c>
      <c r="G49" s="262">
        <v>5.55</v>
      </c>
      <c r="H49" s="262">
        <v>6.99</v>
      </c>
      <c r="I49" s="262"/>
      <c r="J49" s="262"/>
      <c r="K49" s="262"/>
      <c r="L49" s="262"/>
      <c r="M49" s="262">
        <v>3.7600000000000001E-2</v>
      </c>
      <c r="N49" s="262"/>
      <c r="O49" s="262"/>
      <c r="P49" s="262"/>
      <c r="Q49" s="262"/>
      <c r="R49" s="262"/>
      <c r="S49" s="262">
        <v>4.3</v>
      </c>
      <c r="T49" s="263">
        <v>0</v>
      </c>
    </row>
    <row r="50" spans="1:20" ht="17.399999999999999">
      <c r="A50" s="623"/>
      <c r="B50" s="626"/>
      <c r="C50" s="626"/>
      <c r="D50" s="626"/>
      <c r="E50" s="545">
        <v>2020</v>
      </c>
      <c r="F50" s="545">
        <v>2013</v>
      </c>
      <c r="G50" s="262">
        <v>4.3</v>
      </c>
      <c r="H50" s="262">
        <v>14.26</v>
      </c>
      <c r="I50" s="262"/>
      <c r="J50" s="262"/>
      <c r="K50" s="262"/>
      <c r="L50" s="262"/>
      <c r="M50" s="262">
        <v>7.3499999999999996E-2</v>
      </c>
      <c r="N50" s="262"/>
      <c r="O50" s="262"/>
      <c r="P50" s="262"/>
      <c r="Q50" s="262"/>
      <c r="R50" s="262"/>
      <c r="S50" s="262">
        <v>10.3</v>
      </c>
      <c r="T50" s="263">
        <v>1</v>
      </c>
    </row>
    <row r="51" spans="1:20" ht="18" thickBot="1">
      <c r="A51" s="624"/>
      <c r="B51" s="627" t="s">
        <v>135</v>
      </c>
      <c r="C51" s="627"/>
      <c r="D51" s="627"/>
      <c r="E51" s="546">
        <v>2021</v>
      </c>
      <c r="F51" s="546">
        <v>2013</v>
      </c>
      <c r="G51" s="264">
        <v>0</v>
      </c>
      <c r="H51" s="264">
        <v>0</v>
      </c>
      <c r="I51" s="264"/>
      <c r="J51" s="264"/>
      <c r="K51" s="264"/>
      <c r="L51" s="264"/>
      <c r="M51" s="264">
        <v>0</v>
      </c>
      <c r="N51" s="264"/>
      <c r="O51" s="264"/>
      <c r="P51" s="264"/>
      <c r="Q51" s="264"/>
      <c r="R51" s="264"/>
      <c r="S51" s="264">
        <v>0</v>
      </c>
      <c r="T51" s="265">
        <v>0</v>
      </c>
    </row>
    <row r="52" spans="1:20" ht="30" customHeight="1">
      <c r="A52" s="622">
        <v>10</v>
      </c>
      <c r="B52" s="625" t="s">
        <v>718</v>
      </c>
      <c r="C52" s="625" t="s">
        <v>719</v>
      </c>
      <c r="D52" s="625" t="s">
        <v>720</v>
      </c>
      <c r="E52" s="543" t="s">
        <v>592</v>
      </c>
      <c r="F52" s="544"/>
      <c r="G52" s="260">
        <f>SUM(G53:G56)</f>
        <v>6.2450000000000001</v>
      </c>
      <c r="H52" s="260">
        <f>SUM(H53:H56)</f>
        <v>52.74</v>
      </c>
      <c r="I52" s="260"/>
      <c r="J52" s="260"/>
      <c r="K52" s="260"/>
      <c r="L52" s="260"/>
      <c r="M52" s="260">
        <f>SUM(M53:M56)</f>
        <v>0.20150000000000001</v>
      </c>
      <c r="N52" s="260"/>
      <c r="O52" s="260"/>
      <c r="P52" s="260"/>
      <c r="Q52" s="260"/>
      <c r="R52" s="260"/>
      <c r="S52" s="260">
        <f>SUM(S53:S56)</f>
        <v>7.681</v>
      </c>
      <c r="T52" s="260">
        <f>SUM(T53:T56)</f>
        <v>0</v>
      </c>
    </row>
    <row r="53" spans="1:20" ht="17.399999999999999">
      <c r="A53" s="623"/>
      <c r="B53" s="626"/>
      <c r="C53" s="626"/>
      <c r="D53" s="626"/>
      <c r="E53" s="545">
        <v>2018</v>
      </c>
      <c r="F53" s="545">
        <v>2013</v>
      </c>
      <c r="G53" s="262">
        <v>6.2450000000000001</v>
      </c>
      <c r="H53" s="262">
        <v>15.18</v>
      </c>
      <c r="I53" s="262"/>
      <c r="J53" s="262"/>
      <c r="K53" s="262"/>
      <c r="L53" s="262"/>
      <c r="M53" s="262">
        <v>6.2399999999999997E-2</v>
      </c>
      <c r="N53" s="262"/>
      <c r="O53" s="262"/>
      <c r="P53" s="262"/>
      <c r="Q53" s="262"/>
      <c r="R53" s="262"/>
      <c r="S53" s="262">
        <v>1.887</v>
      </c>
      <c r="T53" s="263">
        <v>0</v>
      </c>
    </row>
    <row r="54" spans="1:20" ht="17.399999999999999">
      <c r="A54" s="623"/>
      <c r="B54" s="626"/>
      <c r="C54" s="626"/>
      <c r="D54" s="626"/>
      <c r="E54" s="545">
        <v>2019</v>
      </c>
      <c r="F54" s="545">
        <v>2013</v>
      </c>
      <c r="G54" s="262">
        <v>0</v>
      </c>
      <c r="H54" s="262">
        <v>17.420000000000002</v>
      </c>
      <c r="I54" s="262"/>
      <c r="J54" s="262"/>
      <c r="K54" s="262"/>
      <c r="L54" s="262"/>
      <c r="M54" s="262">
        <v>6.5000000000000002E-2</v>
      </c>
      <c r="N54" s="262"/>
      <c r="O54" s="262"/>
      <c r="P54" s="262"/>
      <c r="Q54" s="262"/>
      <c r="R54" s="262"/>
      <c r="S54" s="262">
        <v>2.597</v>
      </c>
      <c r="T54" s="263">
        <v>0</v>
      </c>
    </row>
    <row r="55" spans="1:20" ht="17.399999999999999">
      <c r="A55" s="623"/>
      <c r="B55" s="626"/>
      <c r="C55" s="626"/>
      <c r="D55" s="626"/>
      <c r="E55" s="545">
        <v>2020</v>
      </c>
      <c r="F55" s="545">
        <v>2013</v>
      </c>
      <c r="G55" s="262">
        <v>0</v>
      </c>
      <c r="H55" s="262">
        <v>20.14</v>
      </c>
      <c r="I55" s="262"/>
      <c r="J55" s="262"/>
      <c r="K55" s="262"/>
      <c r="L55" s="262"/>
      <c r="M55" s="262">
        <v>7.4099999999999999E-2</v>
      </c>
      <c r="N55" s="262"/>
      <c r="O55" s="262"/>
      <c r="P55" s="262"/>
      <c r="Q55" s="262"/>
      <c r="R55" s="262"/>
      <c r="S55" s="262">
        <v>3.1970000000000001</v>
      </c>
      <c r="T55" s="263">
        <v>0</v>
      </c>
    </row>
    <row r="56" spans="1:20" ht="18" thickBot="1">
      <c r="A56" s="624"/>
      <c r="B56" s="627" t="s">
        <v>135</v>
      </c>
      <c r="C56" s="627"/>
      <c r="D56" s="627"/>
      <c r="E56" s="546">
        <v>2021</v>
      </c>
      <c r="F56" s="546">
        <v>2013</v>
      </c>
      <c r="G56" s="264">
        <v>0</v>
      </c>
      <c r="H56" s="264">
        <v>0</v>
      </c>
      <c r="I56" s="264"/>
      <c r="J56" s="264"/>
      <c r="K56" s="264"/>
      <c r="L56" s="264"/>
      <c r="M56" s="264">
        <v>0</v>
      </c>
      <c r="N56" s="264"/>
      <c r="O56" s="264"/>
      <c r="P56" s="264"/>
      <c r="Q56" s="264"/>
      <c r="R56" s="264"/>
      <c r="S56" s="264">
        <v>0</v>
      </c>
      <c r="T56" s="265">
        <v>0</v>
      </c>
    </row>
    <row r="57" spans="1:20" ht="30" customHeight="1">
      <c r="A57" s="622"/>
      <c r="B57" s="625"/>
      <c r="C57" s="625" t="s">
        <v>622</v>
      </c>
      <c r="D57" s="625"/>
      <c r="E57" s="632" t="s">
        <v>592</v>
      </c>
      <c r="F57" s="633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1"/>
    </row>
    <row r="58" spans="1:20" ht="17.399999999999999">
      <c r="A58" s="623"/>
      <c r="B58" s="626"/>
      <c r="C58" s="626"/>
      <c r="D58" s="626"/>
      <c r="E58" s="630">
        <v>2018</v>
      </c>
      <c r="F58" s="630">
        <v>2013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3"/>
    </row>
    <row r="59" spans="1:20" ht="17.399999999999999">
      <c r="A59" s="623"/>
      <c r="B59" s="626"/>
      <c r="C59" s="626"/>
      <c r="D59" s="626"/>
      <c r="E59" s="630">
        <v>2019</v>
      </c>
      <c r="F59" s="630">
        <v>2013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3"/>
    </row>
    <row r="60" spans="1:20" ht="17.399999999999999">
      <c r="A60" s="623"/>
      <c r="B60" s="626"/>
      <c r="C60" s="626"/>
      <c r="D60" s="626"/>
      <c r="E60" s="630">
        <v>2020</v>
      </c>
      <c r="F60" s="630">
        <v>2013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3"/>
    </row>
    <row r="61" spans="1:20" ht="18" thickBot="1">
      <c r="A61" s="624"/>
      <c r="B61" s="627" t="s">
        <v>135</v>
      </c>
      <c r="C61" s="627"/>
      <c r="D61" s="627"/>
      <c r="E61" s="631">
        <v>2021</v>
      </c>
      <c r="F61" s="631">
        <v>2013</v>
      </c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5"/>
    </row>
    <row r="62" spans="1:20" ht="30" customHeight="1">
      <c r="A62" s="634"/>
      <c r="B62" s="626"/>
      <c r="C62" s="626" t="s">
        <v>623</v>
      </c>
      <c r="D62" s="626"/>
      <c r="E62" s="628" t="s">
        <v>592</v>
      </c>
      <c r="F62" s="629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7"/>
    </row>
    <row r="63" spans="1:20" ht="17.399999999999999">
      <c r="A63" s="623"/>
      <c r="B63" s="626"/>
      <c r="C63" s="626"/>
      <c r="D63" s="626"/>
      <c r="E63" s="630">
        <v>2018</v>
      </c>
      <c r="F63" s="630">
        <v>2013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3"/>
    </row>
    <row r="64" spans="1:20" ht="17.399999999999999">
      <c r="A64" s="623"/>
      <c r="B64" s="626"/>
      <c r="C64" s="626"/>
      <c r="D64" s="626"/>
      <c r="E64" s="630">
        <v>2019</v>
      </c>
      <c r="F64" s="630">
        <v>2013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3"/>
    </row>
    <row r="65" spans="1:20" ht="17.399999999999999">
      <c r="A65" s="623"/>
      <c r="B65" s="626"/>
      <c r="C65" s="626"/>
      <c r="D65" s="626"/>
      <c r="E65" s="630">
        <v>2020</v>
      </c>
      <c r="F65" s="630">
        <v>2013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3"/>
    </row>
    <row r="66" spans="1:20" ht="18" thickBot="1">
      <c r="A66" s="624"/>
      <c r="B66" s="627" t="s">
        <v>135</v>
      </c>
      <c r="C66" s="627"/>
      <c r="D66" s="627"/>
      <c r="E66" s="631">
        <v>2021</v>
      </c>
      <c r="F66" s="631">
        <v>2013</v>
      </c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5"/>
    </row>
    <row r="67" spans="1:20" ht="30" customHeight="1">
      <c r="A67" s="622"/>
      <c r="B67" s="625"/>
      <c r="C67" s="625" t="s">
        <v>624</v>
      </c>
      <c r="D67" s="625"/>
      <c r="E67" s="632" t="s">
        <v>592</v>
      </c>
      <c r="F67" s="633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1"/>
    </row>
    <row r="68" spans="1:20" ht="17.399999999999999">
      <c r="A68" s="623"/>
      <c r="B68" s="626"/>
      <c r="C68" s="626"/>
      <c r="D68" s="626"/>
      <c r="E68" s="630">
        <v>2018</v>
      </c>
      <c r="F68" s="630">
        <v>2013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3"/>
    </row>
    <row r="69" spans="1:20" ht="17.399999999999999">
      <c r="A69" s="623"/>
      <c r="B69" s="626"/>
      <c r="C69" s="626"/>
      <c r="D69" s="626"/>
      <c r="E69" s="630">
        <v>2019</v>
      </c>
      <c r="F69" s="630">
        <v>2013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3"/>
    </row>
    <row r="70" spans="1:20" ht="17.399999999999999">
      <c r="A70" s="623"/>
      <c r="B70" s="626"/>
      <c r="C70" s="626"/>
      <c r="D70" s="626"/>
      <c r="E70" s="630">
        <v>2020</v>
      </c>
      <c r="F70" s="630">
        <v>2013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3"/>
    </row>
    <row r="71" spans="1:20" ht="18" thickBot="1">
      <c r="A71" s="624"/>
      <c r="B71" s="627" t="s">
        <v>135</v>
      </c>
      <c r="C71" s="627"/>
      <c r="D71" s="627"/>
      <c r="E71" s="631">
        <v>2021</v>
      </c>
      <c r="F71" s="631">
        <v>2013</v>
      </c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5"/>
    </row>
    <row r="72" spans="1:20" ht="30" customHeight="1">
      <c r="A72" s="622"/>
      <c r="B72" s="625"/>
      <c r="C72" s="625" t="s">
        <v>625</v>
      </c>
      <c r="D72" s="625"/>
      <c r="E72" s="632" t="s">
        <v>592</v>
      </c>
      <c r="F72" s="633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1"/>
    </row>
    <row r="73" spans="1:20" ht="17.399999999999999">
      <c r="A73" s="623"/>
      <c r="B73" s="626"/>
      <c r="C73" s="626"/>
      <c r="D73" s="626"/>
      <c r="E73" s="630">
        <v>2018</v>
      </c>
      <c r="F73" s="630">
        <v>2013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3"/>
    </row>
    <row r="74" spans="1:20" ht="17.399999999999999">
      <c r="A74" s="623"/>
      <c r="B74" s="626"/>
      <c r="C74" s="626"/>
      <c r="D74" s="626"/>
      <c r="E74" s="630">
        <v>2019</v>
      </c>
      <c r="F74" s="630">
        <v>2013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3"/>
    </row>
    <row r="75" spans="1:20" ht="17.399999999999999">
      <c r="A75" s="623"/>
      <c r="B75" s="626"/>
      <c r="C75" s="626"/>
      <c r="D75" s="626"/>
      <c r="E75" s="630">
        <v>2020</v>
      </c>
      <c r="F75" s="630">
        <v>2013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3"/>
    </row>
    <row r="76" spans="1:20" ht="18" thickBot="1">
      <c r="A76" s="624"/>
      <c r="B76" s="627" t="s">
        <v>135</v>
      </c>
      <c r="C76" s="627"/>
      <c r="D76" s="627"/>
      <c r="E76" s="631">
        <v>2021</v>
      </c>
      <c r="F76" s="631">
        <v>2013</v>
      </c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5"/>
    </row>
    <row r="77" spans="1:20" ht="30" customHeight="1">
      <c r="A77" s="622"/>
      <c r="B77" s="625"/>
      <c r="C77" s="625" t="s">
        <v>626</v>
      </c>
      <c r="D77" s="625"/>
      <c r="E77" s="632" t="s">
        <v>592</v>
      </c>
      <c r="F77" s="633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1"/>
    </row>
    <row r="78" spans="1:20" ht="17.399999999999999">
      <c r="A78" s="623"/>
      <c r="B78" s="626"/>
      <c r="C78" s="626"/>
      <c r="D78" s="626"/>
      <c r="E78" s="630">
        <v>2018</v>
      </c>
      <c r="F78" s="630">
        <v>2013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3"/>
    </row>
    <row r="79" spans="1:20" ht="17.399999999999999">
      <c r="A79" s="623"/>
      <c r="B79" s="626"/>
      <c r="C79" s="626"/>
      <c r="D79" s="626"/>
      <c r="E79" s="630">
        <v>2019</v>
      </c>
      <c r="F79" s="630">
        <v>2013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3"/>
    </row>
    <row r="80" spans="1:20" ht="17.399999999999999">
      <c r="A80" s="623"/>
      <c r="B80" s="626"/>
      <c r="C80" s="626"/>
      <c r="D80" s="626"/>
      <c r="E80" s="630">
        <v>2020</v>
      </c>
      <c r="F80" s="630">
        <v>2013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3"/>
    </row>
    <row r="81" spans="1:20" ht="18" thickBot="1">
      <c r="A81" s="624"/>
      <c r="B81" s="627" t="s">
        <v>135</v>
      </c>
      <c r="C81" s="627"/>
      <c r="D81" s="627"/>
      <c r="E81" s="631">
        <v>2021</v>
      </c>
      <c r="F81" s="631">
        <v>2013</v>
      </c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5"/>
    </row>
    <row r="82" spans="1:20" ht="17.399999999999999">
      <c r="A82" s="646" t="s">
        <v>181</v>
      </c>
      <c r="B82" s="646"/>
      <c r="C82" s="646"/>
      <c r="D82" s="646"/>
      <c r="E82" s="646"/>
      <c r="F82" s="646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</row>
    <row r="83" spans="1:20" ht="17.399999999999999">
      <c r="A83" s="647" t="s">
        <v>182</v>
      </c>
      <c r="B83" s="647"/>
      <c r="C83" s="647"/>
      <c r="D83" s="647"/>
      <c r="E83" s="647"/>
      <c r="F83" s="647"/>
      <c r="G83" s="269">
        <f>G7+G12+G17+G22+G27+G32+G37+G42+G47++G52</f>
        <v>1810.9275</v>
      </c>
      <c r="H83" s="269">
        <f>H17+H22+H27+H32+H37+H42+H47+H52</f>
        <v>709.03899999999999</v>
      </c>
      <c r="I83" s="269">
        <f t="shared" ref="I83:R83" si="1">I7+I12+I17+I22+I27+I32+I37+I42+I47++I52</f>
        <v>49180</v>
      </c>
      <c r="J83" s="269">
        <f t="shared" si="1"/>
        <v>45.1</v>
      </c>
      <c r="K83" s="269">
        <f t="shared" si="1"/>
        <v>5.21</v>
      </c>
      <c r="L83" s="269">
        <f t="shared" si="1"/>
        <v>1.29</v>
      </c>
      <c r="M83" s="269">
        <f t="shared" si="1"/>
        <v>0.5252</v>
      </c>
      <c r="N83" s="269">
        <f t="shared" si="1"/>
        <v>0</v>
      </c>
      <c r="O83" s="269">
        <f t="shared" si="1"/>
        <v>0</v>
      </c>
      <c r="P83" s="269">
        <f t="shared" si="1"/>
        <v>0</v>
      </c>
      <c r="Q83" s="269">
        <f t="shared" si="1"/>
        <v>0</v>
      </c>
      <c r="R83" s="269">
        <f t="shared" si="1"/>
        <v>0</v>
      </c>
      <c r="S83" s="269">
        <f>S17+S22+S27+S32+S37+S42+S47+S52</f>
        <v>259.14099999999996</v>
      </c>
      <c r="T83" s="269">
        <f>T17+T22+T27+T32+T37+T42+T47+T52</f>
        <v>15</v>
      </c>
    </row>
  </sheetData>
  <sheetProtection formatCells="0" formatColumns="0" formatRows="0"/>
  <mergeCells count="149">
    <mergeCell ref="A82:F82"/>
    <mergeCell ref="A83:F83"/>
    <mergeCell ref="B7:B11"/>
    <mergeCell ref="A7:A11"/>
    <mergeCell ref="E11:F11"/>
    <mergeCell ref="C7:C11"/>
    <mergeCell ref="D7:D11"/>
    <mergeCell ref="A77:A81"/>
    <mergeCell ref="B77:B81"/>
    <mergeCell ref="E10:F10"/>
    <mergeCell ref="E79:F79"/>
    <mergeCell ref="E80:F80"/>
    <mergeCell ref="E81:F81"/>
    <mergeCell ref="E77:F77"/>
    <mergeCell ref="E78:F78"/>
    <mergeCell ref="E7:F7"/>
    <mergeCell ref="E8:F8"/>
    <mergeCell ref="E9:F9"/>
    <mergeCell ref="C77:C81"/>
    <mergeCell ref="D77:D81"/>
    <mergeCell ref="A12:A16"/>
    <mergeCell ref="B12:B16"/>
    <mergeCell ref="C12:C16"/>
    <mergeCell ref="D12:D16"/>
    <mergeCell ref="S1:T1"/>
    <mergeCell ref="A3:T3"/>
    <mergeCell ref="S5:S6"/>
    <mergeCell ref="A5:A6"/>
    <mergeCell ref="D5:D6"/>
    <mergeCell ref="H5:H6"/>
    <mergeCell ref="T5:T6"/>
    <mergeCell ref="G5:G6"/>
    <mergeCell ref="I5:R5"/>
    <mergeCell ref="B5:B6"/>
    <mergeCell ref="C5:C6"/>
    <mergeCell ref="E5:F6"/>
    <mergeCell ref="E12:F12"/>
    <mergeCell ref="E13:F13"/>
    <mergeCell ref="E14:F14"/>
    <mergeCell ref="E15:F15"/>
    <mergeCell ref="E16:F16"/>
    <mergeCell ref="A72:A76"/>
    <mergeCell ref="B72:B76"/>
    <mergeCell ref="C72:C76"/>
    <mergeCell ref="D72:D76"/>
    <mergeCell ref="E72:F72"/>
    <mergeCell ref="E73:F73"/>
    <mergeCell ref="E74:F74"/>
    <mergeCell ref="E75:F75"/>
    <mergeCell ref="E76:F76"/>
    <mergeCell ref="A67:A71"/>
    <mergeCell ref="B67:B71"/>
    <mergeCell ref="C67:C71"/>
    <mergeCell ref="D67:D71"/>
    <mergeCell ref="E67:F67"/>
    <mergeCell ref="E68:F68"/>
    <mergeCell ref="E69:F69"/>
    <mergeCell ref="E70:F70"/>
    <mergeCell ref="E71:F71"/>
    <mergeCell ref="A62:A66"/>
    <mergeCell ref="B62:B66"/>
    <mergeCell ref="C62:C66"/>
    <mergeCell ref="D62:D66"/>
    <mergeCell ref="E62:F62"/>
    <mergeCell ref="E63:F63"/>
    <mergeCell ref="E64:F64"/>
    <mergeCell ref="E65:F65"/>
    <mergeCell ref="E66:F66"/>
    <mergeCell ref="A57:A61"/>
    <mergeCell ref="B57:B61"/>
    <mergeCell ref="C57:C61"/>
    <mergeCell ref="D57:D61"/>
    <mergeCell ref="E57:F57"/>
    <mergeCell ref="E58:F58"/>
    <mergeCell ref="E59:F59"/>
    <mergeCell ref="E60:F60"/>
    <mergeCell ref="E61:F61"/>
    <mergeCell ref="A52:A56"/>
    <mergeCell ref="B52:B56"/>
    <mergeCell ref="C52:C56"/>
    <mergeCell ref="D52:D56"/>
    <mergeCell ref="E52:F52"/>
    <mergeCell ref="E53:F53"/>
    <mergeCell ref="E54:F54"/>
    <mergeCell ref="E55:F55"/>
    <mergeCell ref="E56:F56"/>
    <mergeCell ref="A47:A51"/>
    <mergeCell ref="B47:B51"/>
    <mergeCell ref="C47:C51"/>
    <mergeCell ref="D47:D51"/>
    <mergeCell ref="E47:F47"/>
    <mergeCell ref="E48:F48"/>
    <mergeCell ref="E49:F49"/>
    <mergeCell ref="E50:F50"/>
    <mergeCell ref="E51:F51"/>
    <mergeCell ref="A42:A46"/>
    <mergeCell ref="B42:B46"/>
    <mergeCell ref="C42:C46"/>
    <mergeCell ref="D42:D46"/>
    <mergeCell ref="E42:F42"/>
    <mergeCell ref="E43:F43"/>
    <mergeCell ref="E44:F44"/>
    <mergeCell ref="E45:F45"/>
    <mergeCell ref="E46:F46"/>
    <mergeCell ref="A37:A41"/>
    <mergeCell ref="B37:B41"/>
    <mergeCell ref="C37:C41"/>
    <mergeCell ref="D37:D41"/>
    <mergeCell ref="E37:F37"/>
    <mergeCell ref="E38:F38"/>
    <mergeCell ref="E39:F39"/>
    <mergeCell ref="E40:F40"/>
    <mergeCell ref="E41:F41"/>
    <mergeCell ref="A32:A36"/>
    <mergeCell ref="B32:B36"/>
    <mergeCell ref="C32:C36"/>
    <mergeCell ref="D32:D36"/>
    <mergeCell ref="E32:F32"/>
    <mergeCell ref="E33:F33"/>
    <mergeCell ref="E34:F34"/>
    <mergeCell ref="E35:F35"/>
    <mergeCell ref="E36:F36"/>
    <mergeCell ref="A27:A31"/>
    <mergeCell ref="B27:B31"/>
    <mergeCell ref="C27:C31"/>
    <mergeCell ref="D27:D31"/>
    <mergeCell ref="E27:F27"/>
    <mergeCell ref="E28:F28"/>
    <mergeCell ref="E29:F29"/>
    <mergeCell ref="E30:F30"/>
    <mergeCell ref="E31:F31"/>
    <mergeCell ref="A22:A26"/>
    <mergeCell ref="B22:B26"/>
    <mergeCell ref="C22:C26"/>
    <mergeCell ref="D22:D26"/>
    <mergeCell ref="E22:F22"/>
    <mergeCell ref="E23:F23"/>
    <mergeCell ref="E24:F24"/>
    <mergeCell ref="E25:F25"/>
    <mergeCell ref="E26:F26"/>
    <mergeCell ref="A17:A21"/>
    <mergeCell ref="B17:B21"/>
    <mergeCell ref="C17:C21"/>
    <mergeCell ref="D17:D21"/>
    <mergeCell ref="E17:F17"/>
    <mergeCell ref="E18:F18"/>
    <mergeCell ref="E19:F19"/>
    <mergeCell ref="E20:F20"/>
    <mergeCell ref="E21:F21"/>
  </mergeCells>
  <phoneticPr fontId="10" type="noConversion"/>
  <printOptions horizontalCentered="1"/>
  <pageMargins left="0.25" right="0.25" top="0.75" bottom="0.75" header="0.3" footer="0.3"/>
  <pageSetup paperSize="9" scale="28" orientation="landscape" r:id="rId1"/>
  <headerFooter alignWithMargins="0"/>
  <rowBreaks count="1" manualBreakCount="1"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2018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2018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2018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economika</cp:lastModifiedBy>
  <cp:lastPrinted>2018-08-13T05:16:46Z</cp:lastPrinted>
  <dcterms:created xsi:type="dcterms:W3CDTF">2006-03-06T08:26:24Z</dcterms:created>
  <dcterms:modified xsi:type="dcterms:W3CDTF">2018-10-31T00:57:05Z</dcterms:modified>
</cp:coreProperties>
</file>